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3. Estadisticas Lac Debt Group\"/>
    </mc:Choice>
  </mc:AlternateContent>
  <bookViews>
    <workbookView xWindow="0" yWindow="0" windowWidth="20490" windowHeight="8340"/>
  </bookViews>
  <sheets>
    <sheet name="Debt Stock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4" i="1" l="1"/>
  <c r="L73" i="1"/>
  <c r="L50" i="1"/>
  <c r="L52" i="1"/>
  <c r="I169" i="1" l="1"/>
  <c r="I74" i="1"/>
  <c r="I73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K50" i="1" l="1"/>
  <c r="K60" i="1"/>
  <c r="R266" i="1" l="1"/>
  <c r="Q266" i="1"/>
  <c r="I266" i="1"/>
  <c r="L266" i="1" s="1"/>
  <c r="F266" i="1"/>
  <c r="R265" i="1"/>
  <c r="R262" i="1" s="1"/>
  <c r="R27" i="1" s="1"/>
  <c r="Q265" i="1"/>
  <c r="I265" i="1"/>
  <c r="L265" i="1" s="1"/>
  <c r="F265" i="1"/>
  <c r="R264" i="1"/>
  <c r="Q264" i="1"/>
  <c r="I264" i="1"/>
  <c r="F264" i="1"/>
  <c r="F262" i="1" s="1"/>
  <c r="F27" i="1" s="1"/>
  <c r="R263" i="1"/>
  <c r="Q263" i="1"/>
  <c r="I263" i="1"/>
  <c r="L263" i="1" s="1"/>
  <c r="F263" i="1"/>
  <c r="Q262" i="1"/>
  <c r="Q27" i="1" s="1"/>
  <c r="O262" i="1"/>
  <c r="N262" i="1"/>
  <c r="N27" i="1" s="1"/>
  <c r="M262" i="1"/>
  <c r="M27" i="1" s="1"/>
  <c r="K262" i="1"/>
  <c r="J262" i="1"/>
  <c r="H262" i="1"/>
  <c r="G262" i="1"/>
  <c r="G27" i="1" s="1"/>
  <c r="D262" i="1"/>
  <c r="R261" i="1"/>
  <c r="Q261" i="1"/>
  <c r="I261" i="1"/>
  <c r="L261" i="1" s="1"/>
  <c r="F261" i="1"/>
  <c r="R260" i="1"/>
  <c r="Q260" i="1"/>
  <c r="I260" i="1"/>
  <c r="L260" i="1" s="1"/>
  <c r="L259" i="1" s="1"/>
  <c r="L26" i="1" s="1"/>
  <c r="F260" i="1"/>
  <c r="F259" i="1" s="1"/>
  <c r="F26" i="1" s="1"/>
  <c r="O259" i="1"/>
  <c r="N259" i="1"/>
  <c r="N26" i="1" s="1"/>
  <c r="M259" i="1"/>
  <c r="M26" i="1" s="1"/>
  <c r="K259" i="1"/>
  <c r="J259" i="1"/>
  <c r="J26" i="1" s="1"/>
  <c r="I259" i="1"/>
  <c r="I26" i="1" s="1"/>
  <c r="H259" i="1"/>
  <c r="H26" i="1" s="1"/>
  <c r="G259" i="1"/>
  <c r="D259" i="1"/>
  <c r="R258" i="1"/>
  <c r="Q258" i="1"/>
  <c r="I258" i="1"/>
  <c r="L258" i="1" s="1"/>
  <c r="F258" i="1"/>
  <c r="F256" i="1" s="1"/>
  <c r="R257" i="1"/>
  <c r="Q257" i="1"/>
  <c r="I257" i="1"/>
  <c r="I256" i="1" s="1"/>
  <c r="F257" i="1"/>
  <c r="O256" i="1"/>
  <c r="N256" i="1"/>
  <c r="M256" i="1"/>
  <c r="K256" i="1"/>
  <c r="K252" i="1" s="1"/>
  <c r="K251" i="1" s="1"/>
  <c r="J256" i="1"/>
  <c r="H256" i="1"/>
  <c r="H252" i="1" s="1"/>
  <c r="G256" i="1"/>
  <c r="G252" i="1" s="1"/>
  <c r="D256" i="1"/>
  <c r="R255" i="1"/>
  <c r="Q255" i="1"/>
  <c r="I255" i="1"/>
  <c r="L255" i="1" s="1"/>
  <c r="F255" i="1"/>
  <c r="R254" i="1"/>
  <c r="R253" i="1" s="1"/>
  <c r="Q254" i="1"/>
  <c r="I254" i="1"/>
  <c r="F254" i="1"/>
  <c r="F253" i="1" s="1"/>
  <c r="O253" i="1"/>
  <c r="O252" i="1" s="1"/>
  <c r="O251" i="1" s="1"/>
  <c r="N253" i="1"/>
  <c r="M253" i="1"/>
  <c r="K253" i="1"/>
  <c r="J253" i="1"/>
  <c r="H253" i="1"/>
  <c r="G253" i="1"/>
  <c r="D253" i="1"/>
  <c r="J252" i="1"/>
  <c r="J251" i="1" s="1"/>
  <c r="P251" i="1"/>
  <c r="R250" i="1"/>
  <c r="Q250" i="1"/>
  <c r="I250" i="1"/>
  <c r="F250" i="1"/>
  <c r="R249" i="1"/>
  <c r="Q249" i="1"/>
  <c r="I249" i="1"/>
  <c r="L249" i="1" s="1"/>
  <c r="F249" i="1"/>
  <c r="R248" i="1"/>
  <c r="Q248" i="1"/>
  <c r="Q247" i="1" s="1"/>
  <c r="I248" i="1"/>
  <c r="L248" i="1" s="1"/>
  <c r="F248" i="1"/>
  <c r="N247" i="1"/>
  <c r="M247" i="1"/>
  <c r="K247" i="1"/>
  <c r="J247" i="1"/>
  <c r="H247" i="1"/>
  <c r="H240" i="1" s="1"/>
  <c r="H23" i="1" s="1"/>
  <c r="G247" i="1"/>
  <c r="R246" i="1"/>
  <c r="R244" i="1" s="1"/>
  <c r="Q246" i="1"/>
  <c r="I246" i="1"/>
  <c r="F246" i="1"/>
  <c r="R245" i="1"/>
  <c r="Q245" i="1"/>
  <c r="I245" i="1"/>
  <c r="L245" i="1" s="1"/>
  <c r="F245" i="1"/>
  <c r="N244" i="1"/>
  <c r="M244" i="1"/>
  <c r="K244" i="1"/>
  <c r="J244" i="1"/>
  <c r="H244" i="1"/>
  <c r="G244" i="1"/>
  <c r="R243" i="1"/>
  <c r="Q243" i="1"/>
  <c r="I243" i="1"/>
  <c r="L243" i="1" s="1"/>
  <c r="F243" i="1"/>
  <c r="R242" i="1"/>
  <c r="Q242" i="1"/>
  <c r="Q241" i="1" s="1"/>
  <c r="I242" i="1"/>
  <c r="F242" i="1"/>
  <c r="F241" i="1" s="1"/>
  <c r="N241" i="1"/>
  <c r="M241" i="1"/>
  <c r="K241" i="1"/>
  <c r="K240" i="1" s="1"/>
  <c r="K23" i="1" s="1"/>
  <c r="J241" i="1"/>
  <c r="H241" i="1"/>
  <c r="G241" i="1"/>
  <c r="J240" i="1"/>
  <c r="J23" i="1" s="1"/>
  <c r="R239" i="1"/>
  <c r="R238" i="1" s="1"/>
  <c r="Q239" i="1"/>
  <c r="Q238" i="1" s="1"/>
  <c r="I239" i="1"/>
  <c r="L239" i="1" s="1"/>
  <c r="L238" i="1" s="1"/>
  <c r="F239" i="1"/>
  <c r="F238" i="1" s="1"/>
  <c r="O238" i="1"/>
  <c r="N238" i="1"/>
  <c r="M238" i="1"/>
  <c r="K238" i="1"/>
  <c r="J238" i="1"/>
  <c r="I238" i="1"/>
  <c r="H238" i="1"/>
  <c r="G238" i="1"/>
  <c r="D238" i="1"/>
  <c r="R237" i="1"/>
  <c r="R236" i="1" s="1"/>
  <c r="R235" i="1" s="1"/>
  <c r="Q237" i="1"/>
  <c r="I237" i="1"/>
  <c r="F237" i="1"/>
  <c r="F236" i="1" s="1"/>
  <c r="F235" i="1" s="1"/>
  <c r="F229" i="1" s="1"/>
  <c r="Q236" i="1"/>
  <c r="Q235" i="1" s="1"/>
  <c r="O236" i="1"/>
  <c r="N236" i="1"/>
  <c r="N235" i="1" s="1"/>
  <c r="M236" i="1"/>
  <c r="M235" i="1" s="1"/>
  <c r="K236" i="1"/>
  <c r="K235" i="1" s="1"/>
  <c r="J236" i="1"/>
  <c r="J235" i="1" s="1"/>
  <c r="H236" i="1"/>
  <c r="H235" i="1" s="1"/>
  <c r="G236" i="1"/>
  <c r="D236" i="1"/>
  <c r="G235" i="1"/>
  <c r="R234" i="1"/>
  <c r="R233" i="1" s="1"/>
  <c r="Q234" i="1"/>
  <c r="Q233" i="1" s="1"/>
  <c r="Q230" i="1" s="1"/>
  <c r="Q229" i="1" s="1"/>
  <c r="L234" i="1"/>
  <c r="L233" i="1" s="1"/>
  <c r="I234" i="1"/>
  <c r="F234" i="1"/>
  <c r="F233" i="1" s="1"/>
  <c r="O233" i="1"/>
  <c r="N233" i="1"/>
  <c r="N230" i="1" s="1"/>
  <c r="M233" i="1"/>
  <c r="K233" i="1"/>
  <c r="J233" i="1"/>
  <c r="I233" i="1"/>
  <c r="H233" i="1"/>
  <c r="G233" i="1"/>
  <c r="D233" i="1"/>
  <c r="R232" i="1"/>
  <c r="Q232" i="1"/>
  <c r="L232" i="1"/>
  <c r="L231" i="1" s="1"/>
  <c r="I232" i="1"/>
  <c r="F232" i="1"/>
  <c r="F231" i="1" s="1"/>
  <c r="F230" i="1" s="1"/>
  <c r="R231" i="1"/>
  <c r="Q231" i="1"/>
  <c r="O231" i="1"/>
  <c r="N231" i="1"/>
  <c r="M231" i="1"/>
  <c r="M230" i="1" s="1"/>
  <c r="K231" i="1"/>
  <c r="K230" i="1" s="1"/>
  <c r="K229" i="1" s="1"/>
  <c r="J231" i="1"/>
  <c r="J230" i="1" s="1"/>
  <c r="I231" i="1"/>
  <c r="I230" i="1" s="1"/>
  <c r="H231" i="1"/>
  <c r="H230" i="1" s="1"/>
  <c r="G231" i="1"/>
  <c r="G230" i="1" s="1"/>
  <c r="D231" i="1"/>
  <c r="R228" i="1"/>
  <c r="R227" i="1" s="1"/>
  <c r="Q228" i="1"/>
  <c r="I228" i="1"/>
  <c r="F228" i="1"/>
  <c r="F227" i="1" s="1"/>
  <c r="Q227" i="1"/>
  <c r="Q224" i="1" s="1"/>
  <c r="O227" i="1"/>
  <c r="N227" i="1"/>
  <c r="M227" i="1"/>
  <c r="K227" i="1"/>
  <c r="J227" i="1"/>
  <c r="H227" i="1"/>
  <c r="G227" i="1"/>
  <c r="D227" i="1"/>
  <c r="R226" i="1"/>
  <c r="R225" i="1" s="1"/>
  <c r="Q226" i="1"/>
  <c r="Q225" i="1" s="1"/>
  <c r="I226" i="1"/>
  <c r="I225" i="1" s="1"/>
  <c r="F226" i="1"/>
  <c r="F225" i="1" s="1"/>
  <c r="O225" i="1"/>
  <c r="N225" i="1"/>
  <c r="N224" i="1" s="1"/>
  <c r="M225" i="1"/>
  <c r="K225" i="1"/>
  <c r="K224" i="1" s="1"/>
  <c r="J225" i="1"/>
  <c r="H225" i="1"/>
  <c r="G225" i="1"/>
  <c r="D225" i="1"/>
  <c r="J224" i="1"/>
  <c r="J220" i="1" s="1"/>
  <c r="R223" i="1"/>
  <c r="Q223" i="1"/>
  <c r="Q221" i="1" s="1"/>
  <c r="Q220" i="1" s="1"/>
  <c r="I223" i="1"/>
  <c r="L223" i="1" s="1"/>
  <c r="F223" i="1"/>
  <c r="R222" i="1"/>
  <c r="R221" i="1" s="1"/>
  <c r="Q222" i="1"/>
  <c r="I222" i="1"/>
  <c r="L222" i="1" s="1"/>
  <c r="L221" i="1" s="1"/>
  <c r="F222" i="1"/>
  <c r="O221" i="1"/>
  <c r="N221" i="1"/>
  <c r="M221" i="1"/>
  <c r="K221" i="1"/>
  <c r="J221" i="1"/>
  <c r="H221" i="1"/>
  <c r="G221" i="1"/>
  <c r="D221" i="1"/>
  <c r="R217" i="1"/>
  <c r="Q217" i="1"/>
  <c r="I217" i="1"/>
  <c r="L217" i="1" s="1"/>
  <c r="F217" i="1"/>
  <c r="F215" i="1" s="1"/>
  <c r="R216" i="1"/>
  <c r="Q216" i="1"/>
  <c r="Q215" i="1" s="1"/>
  <c r="I216" i="1"/>
  <c r="F216" i="1"/>
  <c r="O215" i="1"/>
  <c r="N215" i="1"/>
  <c r="M215" i="1"/>
  <c r="K215" i="1"/>
  <c r="J215" i="1"/>
  <c r="H215" i="1"/>
  <c r="G215" i="1"/>
  <c r="D215" i="1"/>
  <c r="R214" i="1"/>
  <c r="Q214" i="1"/>
  <c r="I214" i="1"/>
  <c r="L214" i="1" s="1"/>
  <c r="F214" i="1"/>
  <c r="R213" i="1"/>
  <c r="R212" i="1" s="1"/>
  <c r="Q213" i="1"/>
  <c r="I213" i="1"/>
  <c r="I212" i="1" s="1"/>
  <c r="F213" i="1"/>
  <c r="O212" i="1"/>
  <c r="N212" i="1"/>
  <c r="M212" i="1"/>
  <c r="K212" i="1"/>
  <c r="J212" i="1"/>
  <c r="J208" i="1" s="1"/>
  <c r="J207" i="1" s="1"/>
  <c r="J21" i="1" s="1"/>
  <c r="H212" i="1"/>
  <c r="G212" i="1"/>
  <c r="F212" i="1"/>
  <c r="D212" i="1"/>
  <c r="D209" i="1" s="1"/>
  <c r="R211" i="1"/>
  <c r="Q211" i="1"/>
  <c r="I211" i="1"/>
  <c r="L211" i="1" s="1"/>
  <c r="F211" i="1"/>
  <c r="R210" i="1"/>
  <c r="R209" i="1" s="1"/>
  <c r="Q210" i="1"/>
  <c r="Q209" i="1" s="1"/>
  <c r="I210" i="1"/>
  <c r="L210" i="1" s="1"/>
  <c r="L209" i="1" s="1"/>
  <c r="F210" i="1"/>
  <c r="F209" i="1" s="1"/>
  <c r="O209" i="1"/>
  <c r="N209" i="1"/>
  <c r="N208" i="1" s="1"/>
  <c r="M209" i="1"/>
  <c r="K209" i="1"/>
  <c r="K208" i="1" s="1"/>
  <c r="K207" i="1" s="1"/>
  <c r="J209" i="1"/>
  <c r="H209" i="1"/>
  <c r="H208" i="1" s="1"/>
  <c r="H207" i="1" s="1"/>
  <c r="H21" i="1" s="1"/>
  <c r="G209" i="1"/>
  <c r="G208" i="1" s="1"/>
  <c r="M208" i="1"/>
  <c r="R205" i="1"/>
  <c r="Q205" i="1"/>
  <c r="I205" i="1"/>
  <c r="L205" i="1" s="1"/>
  <c r="F205" i="1"/>
  <c r="F203" i="1" s="1"/>
  <c r="F18" i="1" s="1"/>
  <c r="R204" i="1"/>
  <c r="R203" i="1" s="1"/>
  <c r="R18" i="1" s="1"/>
  <c r="Q204" i="1"/>
  <c r="Q203" i="1" s="1"/>
  <c r="I204" i="1"/>
  <c r="F204" i="1"/>
  <c r="O203" i="1"/>
  <c r="N203" i="1"/>
  <c r="N18" i="1" s="1"/>
  <c r="M203" i="1"/>
  <c r="K203" i="1"/>
  <c r="J203" i="1"/>
  <c r="J18" i="1" s="1"/>
  <c r="H203" i="1"/>
  <c r="H18" i="1" s="1"/>
  <c r="G203" i="1"/>
  <c r="G18" i="1" s="1"/>
  <c r="D203" i="1"/>
  <c r="R202" i="1"/>
  <c r="Q202" i="1"/>
  <c r="L202" i="1"/>
  <c r="I202" i="1"/>
  <c r="F202" i="1"/>
  <c r="R201" i="1"/>
  <c r="Q201" i="1"/>
  <c r="I201" i="1"/>
  <c r="L201" i="1" s="1"/>
  <c r="L200" i="1" s="1"/>
  <c r="F201" i="1"/>
  <c r="F200" i="1" s="1"/>
  <c r="R200" i="1"/>
  <c r="O200" i="1"/>
  <c r="N200" i="1"/>
  <c r="M200" i="1"/>
  <c r="K200" i="1"/>
  <c r="J200" i="1"/>
  <c r="I200" i="1"/>
  <c r="H200" i="1"/>
  <c r="G200" i="1"/>
  <c r="R199" i="1"/>
  <c r="Q199" i="1"/>
  <c r="Q197" i="1" s="1"/>
  <c r="I199" i="1"/>
  <c r="L199" i="1" s="1"/>
  <c r="F199" i="1"/>
  <c r="R198" i="1"/>
  <c r="R197" i="1" s="1"/>
  <c r="Q198" i="1"/>
  <c r="I198" i="1"/>
  <c r="F198" i="1"/>
  <c r="O197" i="1"/>
  <c r="N197" i="1"/>
  <c r="M197" i="1"/>
  <c r="K197" i="1"/>
  <c r="J197" i="1"/>
  <c r="H197" i="1"/>
  <c r="G197" i="1"/>
  <c r="R196" i="1"/>
  <c r="Q196" i="1"/>
  <c r="I196" i="1"/>
  <c r="F196" i="1"/>
  <c r="R195" i="1"/>
  <c r="R194" i="1" s="1"/>
  <c r="Q195" i="1"/>
  <c r="I195" i="1"/>
  <c r="L195" i="1" s="1"/>
  <c r="F195" i="1"/>
  <c r="Q194" i="1"/>
  <c r="O194" i="1"/>
  <c r="N194" i="1"/>
  <c r="M194" i="1"/>
  <c r="K194" i="1"/>
  <c r="J194" i="1"/>
  <c r="H194" i="1"/>
  <c r="G194" i="1"/>
  <c r="F194" i="1"/>
  <c r="M193" i="1"/>
  <c r="M17" i="1" s="1"/>
  <c r="R192" i="1"/>
  <c r="Q192" i="1"/>
  <c r="Q191" i="1" s="1"/>
  <c r="I192" i="1"/>
  <c r="I191" i="1" s="1"/>
  <c r="F192" i="1"/>
  <c r="R191" i="1"/>
  <c r="O191" i="1"/>
  <c r="N191" i="1"/>
  <c r="M191" i="1"/>
  <c r="K191" i="1"/>
  <c r="J191" i="1"/>
  <c r="J188" i="1" s="1"/>
  <c r="H191" i="1"/>
  <c r="G191" i="1"/>
  <c r="F191" i="1"/>
  <c r="D191" i="1"/>
  <c r="R190" i="1"/>
  <c r="R189" i="1" s="1"/>
  <c r="Q190" i="1"/>
  <c r="Q189" i="1" s="1"/>
  <c r="Q188" i="1" s="1"/>
  <c r="I190" i="1"/>
  <c r="I189" i="1" s="1"/>
  <c r="F190" i="1"/>
  <c r="O189" i="1"/>
  <c r="O188" i="1" s="1"/>
  <c r="N189" i="1"/>
  <c r="M189" i="1"/>
  <c r="K189" i="1"/>
  <c r="K188" i="1" s="1"/>
  <c r="J189" i="1"/>
  <c r="H189" i="1"/>
  <c r="G189" i="1"/>
  <c r="F189" i="1"/>
  <c r="D189" i="1"/>
  <c r="D188" i="1" s="1"/>
  <c r="I188" i="1"/>
  <c r="H188" i="1"/>
  <c r="R187" i="1"/>
  <c r="R186" i="1" s="1"/>
  <c r="Q187" i="1"/>
  <c r="Q186" i="1" s="1"/>
  <c r="I187" i="1"/>
  <c r="F187" i="1"/>
  <c r="F186" i="1" s="1"/>
  <c r="O186" i="1"/>
  <c r="N186" i="1"/>
  <c r="M186" i="1"/>
  <c r="K186" i="1"/>
  <c r="J186" i="1"/>
  <c r="J183" i="1" s="1"/>
  <c r="H186" i="1"/>
  <c r="G186" i="1"/>
  <c r="D186" i="1"/>
  <c r="R185" i="1"/>
  <c r="R184" i="1" s="1"/>
  <c r="Q185" i="1"/>
  <c r="Q184" i="1" s="1"/>
  <c r="Q183" i="1" s="1"/>
  <c r="I185" i="1"/>
  <c r="L185" i="1" s="1"/>
  <c r="L184" i="1" s="1"/>
  <c r="F185" i="1"/>
  <c r="O184" i="1"/>
  <c r="O183" i="1" s="1"/>
  <c r="N184" i="1"/>
  <c r="N183" i="1" s="1"/>
  <c r="M184" i="1"/>
  <c r="K184" i="1"/>
  <c r="J184" i="1"/>
  <c r="I184" i="1"/>
  <c r="H184" i="1"/>
  <c r="H183" i="1" s="1"/>
  <c r="G184" i="1"/>
  <c r="G183" i="1" s="1"/>
  <c r="F184" i="1"/>
  <c r="D184" i="1"/>
  <c r="R183" i="1"/>
  <c r="K183" i="1"/>
  <c r="D183" i="1"/>
  <c r="R182" i="1"/>
  <c r="Q182" i="1"/>
  <c r="F182" i="1"/>
  <c r="R181" i="1"/>
  <c r="Q181" i="1"/>
  <c r="F181" i="1"/>
  <c r="R180" i="1"/>
  <c r="Q180" i="1"/>
  <c r="F180" i="1"/>
  <c r="R179" i="1"/>
  <c r="O179" i="1"/>
  <c r="N179" i="1"/>
  <c r="M179" i="1"/>
  <c r="L179" i="1"/>
  <c r="K179" i="1"/>
  <c r="J179" i="1"/>
  <c r="I179" i="1"/>
  <c r="H179" i="1"/>
  <c r="G179" i="1"/>
  <c r="D179" i="1"/>
  <c r="R178" i="1"/>
  <c r="Q178" i="1"/>
  <c r="F178" i="1"/>
  <c r="R177" i="1"/>
  <c r="Q177" i="1"/>
  <c r="F177" i="1"/>
  <c r="R176" i="1"/>
  <c r="Q176" i="1"/>
  <c r="F176" i="1"/>
  <c r="O175" i="1"/>
  <c r="N175" i="1"/>
  <c r="M175" i="1"/>
  <c r="L175" i="1"/>
  <c r="K175" i="1"/>
  <c r="J175" i="1"/>
  <c r="I175" i="1"/>
  <c r="H175" i="1"/>
  <c r="G175" i="1"/>
  <c r="D175" i="1"/>
  <c r="R173" i="1"/>
  <c r="Q173" i="1"/>
  <c r="I173" i="1"/>
  <c r="L173" i="1" s="1"/>
  <c r="F173" i="1"/>
  <c r="R172" i="1"/>
  <c r="Q172" i="1"/>
  <c r="I172" i="1"/>
  <c r="L172" i="1" s="1"/>
  <c r="F172" i="1"/>
  <c r="R171" i="1"/>
  <c r="Q171" i="1"/>
  <c r="L171" i="1"/>
  <c r="I171" i="1"/>
  <c r="F171" i="1"/>
  <c r="Q170" i="1"/>
  <c r="O170" i="1"/>
  <c r="N170" i="1"/>
  <c r="M170" i="1"/>
  <c r="K170" i="1"/>
  <c r="J170" i="1"/>
  <c r="H170" i="1"/>
  <c r="G170" i="1"/>
  <c r="D170" i="1"/>
  <c r="R169" i="1"/>
  <c r="Q169" i="1"/>
  <c r="L169" i="1"/>
  <c r="F169" i="1"/>
  <c r="R168" i="1"/>
  <c r="R167" i="1" s="1"/>
  <c r="Q168" i="1"/>
  <c r="I168" i="1"/>
  <c r="I167" i="1" s="1"/>
  <c r="F168" i="1"/>
  <c r="O167" i="1"/>
  <c r="N167" i="1"/>
  <c r="M167" i="1"/>
  <c r="K167" i="1"/>
  <c r="K166" i="1" s="1"/>
  <c r="J167" i="1"/>
  <c r="J166" i="1" s="1"/>
  <c r="H167" i="1"/>
  <c r="H166" i="1" s="1"/>
  <c r="G167" i="1"/>
  <c r="G166" i="1" s="1"/>
  <c r="D167" i="1"/>
  <c r="R165" i="1"/>
  <c r="Q165" i="1"/>
  <c r="L165" i="1"/>
  <c r="F165" i="1"/>
  <c r="R164" i="1"/>
  <c r="Q164" i="1"/>
  <c r="F164" i="1"/>
  <c r="R163" i="1"/>
  <c r="Q163" i="1"/>
  <c r="F163" i="1"/>
  <c r="R162" i="1"/>
  <c r="Q162" i="1"/>
  <c r="F162" i="1"/>
  <c r="R161" i="1"/>
  <c r="Q161" i="1"/>
  <c r="F161" i="1"/>
  <c r="R160" i="1"/>
  <c r="Q160" i="1"/>
  <c r="L160" i="1"/>
  <c r="F160" i="1"/>
  <c r="R159" i="1"/>
  <c r="Q159" i="1"/>
  <c r="L159" i="1"/>
  <c r="F159" i="1"/>
  <c r="R158" i="1"/>
  <c r="Q158" i="1"/>
  <c r="L158" i="1"/>
  <c r="F158" i="1"/>
  <c r="R157" i="1"/>
  <c r="Q157" i="1"/>
  <c r="L157" i="1"/>
  <c r="F157" i="1"/>
  <c r="R156" i="1"/>
  <c r="Q156" i="1"/>
  <c r="L156" i="1"/>
  <c r="F156" i="1"/>
  <c r="R155" i="1"/>
  <c r="Q155" i="1"/>
  <c r="L155" i="1"/>
  <c r="F155" i="1"/>
  <c r="R154" i="1"/>
  <c r="Q154" i="1"/>
  <c r="L154" i="1"/>
  <c r="F154" i="1"/>
  <c r="Q153" i="1"/>
  <c r="L153" i="1"/>
  <c r="F153" i="1"/>
  <c r="R152" i="1"/>
  <c r="Q152" i="1"/>
  <c r="L152" i="1"/>
  <c r="F152" i="1"/>
  <c r="R151" i="1"/>
  <c r="Q151" i="1"/>
  <c r="L151" i="1"/>
  <c r="F151" i="1"/>
  <c r="R150" i="1"/>
  <c r="Q150" i="1"/>
  <c r="L150" i="1"/>
  <c r="F150" i="1"/>
  <c r="R149" i="1"/>
  <c r="Q149" i="1"/>
  <c r="L149" i="1"/>
  <c r="F149" i="1"/>
  <c r="R148" i="1"/>
  <c r="Q148" i="1"/>
  <c r="L148" i="1"/>
  <c r="F148" i="1"/>
  <c r="R147" i="1"/>
  <c r="Q147" i="1"/>
  <c r="L147" i="1"/>
  <c r="F147" i="1"/>
  <c r="R146" i="1"/>
  <c r="Q146" i="1"/>
  <c r="L146" i="1"/>
  <c r="F146" i="1"/>
  <c r="R145" i="1"/>
  <c r="Q145" i="1"/>
  <c r="L145" i="1"/>
  <c r="F145" i="1"/>
  <c r="R144" i="1"/>
  <c r="Q144" i="1"/>
  <c r="L144" i="1"/>
  <c r="F144" i="1"/>
  <c r="R143" i="1"/>
  <c r="Q143" i="1"/>
  <c r="L143" i="1"/>
  <c r="F143" i="1"/>
  <c r="R142" i="1"/>
  <c r="Q142" i="1"/>
  <c r="L142" i="1"/>
  <c r="F142" i="1"/>
  <c r="R141" i="1"/>
  <c r="Q141" i="1"/>
  <c r="L141" i="1"/>
  <c r="F141" i="1"/>
  <c r="R140" i="1"/>
  <c r="Q140" i="1"/>
  <c r="L140" i="1"/>
  <c r="F140" i="1"/>
  <c r="R139" i="1"/>
  <c r="Q139" i="1"/>
  <c r="L139" i="1"/>
  <c r="F139" i="1"/>
  <c r="R138" i="1"/>
  <c r="Q138" i="1"/>
  <c r="L138" i="1"/>
  <c r="F138" i="1"/>
  <c r="R137" i="1"/>
  <c r="Q137" i="1"/>
  <c r="L137" i="1"/>
  <c r="F137" i="1"/>
  <c r="R136" i="1"/>
  <c r="Q136" i="1"/>
  <c r="L136" i="1"/>
  <c r="F136" i="1"/>
  <c r="R135" i="1"/>
  <c r="Q135" i="1"/>
  <c r="L135" i="1"/>
  <c r="F135" i="1"/>
  <c r="R134" i="1"/>
  <c r="Q134" i="1"/>
  <c r="L134" i="1"/>
  <c r="F134" i="1"/>
  <c r="R133" i="1"/>
  <c r="Q133" i="1"/>
  <c r="L133" i="1"/>
  <c r="F133" i="1"/>
  <c r="R132" i="1"/>
  <c r="Q132" i="1"/>
  <c r="L132" i="1"/>
  <c r="F132" i="1"/>
  <c r="R131" i="1"/>
  <c r="Q131" i="1"/>
  <c r="L131" i="1"/>
  <c r="F131" i="1"/>
  <c r="R130" i="1"/>
  <c r="Q130" i="1"/>
  <c r="L130" i="1"/>
  <c r="F130" i="1"/>
  <c r="R129" i="1"/>
  <c r="Q129" i="1"/>
  <c r="L129" i="1"/>
  <c r="F129" i="1"/>
  <c r="R128" i="1"/>
  <c r="Q128" i="1"/>
  <c r="L128" i="1"/>
  <c r="F128" i="1"/>
  <c r="R127" i="1"/>
  <c r="Q127" i="1"/>
  <c r="L127" i="1"/>
  <c r="F127" i="1"/>
  <c r="R126" i="1"/>
  <c r="Q126" i="1"/>
  <c r="L126" i="1"/>
  <c r="F126" i="1"/>
  <c r="R125" i="1"/>
  <c r="Q125" i="1"/>
  <c r="L125" i="1"/>
  <c r="F125" i="1"/>
  <c r="R124" i="1"/>
  <c r="Q124" i="1"/>
  <c r="L124" i="1"/>
  <c r="F124" i="1"/>
  <c r="R123" i="1"/>
  <c r="Q123" i="1"/>
  <c r="L123" i="1"/>
  <c r="F123" i="1"/>
  <c r="R122" i="1"/>
  <c r="Q122" i="1"/>
  <c r="L122" i="1"/>
  <c r="F122" i="1"/>
  <c r="R121" i="1"/>
  <c r="Q121" i="1"/>
  <c r="L121" i="1"/>
  <c r="F121" i="1"/>
  <c r="Q120" i="1"/>
  <c r="L120" i="1"/>
  <c r="F120" i="1"/>
  <c r="R119" i="1"/>
  <c r="Q119" i="1"/>
  <c r="L119" i="1"/>
  <c r="F119" i="1"/>
  <c r="R118" i="1"/>
  <c r="Q118" i="1"/>
  <c r="L118" i="1"/>
  <c r="F118" i="1"/>
  <c r="R117" i="1"/>
  <c r="Q117" i="1"/>
  <c r="L117" i="1"/>
  <c r="F117" i="1"/>
  <c r="Q116" i="1"/>
  <c r="L116" i="1"/>
  <c r="F116" i="1"/>
  <c r="R115" i="1"/>
  <c r="Q115" i="1"/>
  <c r="L115" i="1"/>
  <c r="F115" i="1"/>
  <c r="R114" i="1"/>
  <c r="Q114" i="1"/>
  <c r="L114" i="1"/>
  <c r="F114" i="1"/>
  <c r="R113" i="1"/>
  <c r="Q113" i="1"/>
  <c r="L113" i="1"/>
  <c r="F113" i="1"/>
  <c r="R112" i="1"/>
  <c r="Q112" i="1"/>
  <c r="L112" i="1"/>
  <c r="F112" i="1"/>
  <c r="R111" i="1"/>
  <c r="Q111" i="1"/>
  <c r="L111" i="1"/>
  <c r="F111" i="1"/>
  <c r="R110" i="1"/>
  <c r="Q110" i="1"/>
  <c r="L110" i="1"/>
  <c r="F110" i="1"/>
  <c r="R109" i="1"/>
  <c r="Q109" i="1"/>
  <c r="L109" i="1"/>
  <c r="F109" i="1"/>
  <c r="R108" i="1"/>
  <c r="Q108" i="1"/>
  <c r="L108" i="1"/>
  <c r="F108" i="1"/>
  <c r="R107" i="1"/>
  <c r="Q107" i="1"/>
  <c r="L107" i="1"/>
  <c r="F107" i="1"/>
  <c r="R106" i="1"/>
  <c r="Q106" i="1"/>
  <c r="L106" i="1"/>
  <c r="F106" i="1"/>
  <c r="R105" i="1"/>
  <c r="Q105" i="1"/>
  <c r="F105" i="1"/>
  <c r="R104" i="1"/>
  <c r="Q104" i="1"/>
  <c r="L104" i="1"/>
  <c r="F104" i="1"/>
  <c r="R103" i="1"/>
  <c r="Q103" i="1"/>
  <c r="L103" i="1"/>
  <c r="F103" i="1"/>
  <c r="R102" i="1"/>
  <c r="Q102" i="1"/>
  <c r="L102" i="1"/>
  <c r="F102" i="1"/>
  <c r="R101" i="1"/>
  <c r="Q101" i="1"/>
  <c r="L101" i="1"/>
  <c r="F101" i="1"/>
  <c r="R100" i="1"/>
  <c r="Q100" i="1"/>
  <c r="L100" i="1"/>
  <c r="F100" i="1"/>
  <c r="R99" i="1"/>
  <c r="Q99" i="1"/>
  <c r="I99" i="1"/>
  <c r="L99" i="1" s="1"/>
  <c r="F99" i="1"/>
  <c r="O98" i="1"/>
  <c r="N98" i="1"/>
  <c r="M98" i="1"/>
  <c r="K98" i="1"/>
  <c r="J98" i="1"/>
  <c r="J97" i="1" s="1"/>
  <c r="J96" i="1" s="1"/>
  <c r="H98" i="1"/>
  <c r="G98" i="1"/>
  <c r="D98" i="1"/>
  <c r="R94" i="1"/>
  <c r="Q94" i="1"/>
  <c r="F94" i="1"/>
  <c r="R93" i="1"/>
  <c r="R92" i="1" s="1"/>
  <c r="Q93" i="1"/>
  <c r="Q92" i="1" s="1"/>
  <c r="F93" i="1"/>
  <c r="N92" i="1"/>
  <c r="M92" i="1"/>
  <c r="L92" i="1"/>
  <c r="K92" i="1"/>
  <c r="J92" i="1"/>
  <c r="I92" i="1"/>
  <c r="H92" i="1"/>
  <c r="G92" i="1"/>
  <c r="F92" i="1"/>
  <c r="R91" i="1"/>
  <c r="Q91" i="1"/>
  <c r="I91" i="1"/>
  <c r="F91" i="1"/>
  <c r="R90" i="1"/>
  <c r="Q90" i="1"/>
  <c r="Q89" i="1" s="1"/>
  <c r="I90" i="1"/>
  <c r="L90" i="1" s="1"/>
  <c r="N89" i="1"/>
  <c r="M89" i="1"/>
  <c r="K89" i="1"/>
  <c r="J89" i="1"/>
  <c r="H89" i="1"/>
  <c r="G89" i="1"/>
  <c r="F89" i="1"/>
  <c r="R88" i="1"/>
  <c r="R86" i="1" s="1"/>
  <c r="Q88" i="1"/>
  <c r="I88" i="1"/>
  <c r="F88" i="1"/>
  <c r="R87" i="1"/>
  <c r="Q87" i="1"/>
  <c r="Q86" i="1" s="1"/>
  <c r="I87" i="1"/>
  <c r="L87" i="1" s="1"/>
  <c r="F87" i="1"/>
  <c r="F86" i="1" s="1"/>
  <c r="N86" i="1"/>
  <c r="M86" i="1"/>
  <c r="K86" i="1"/>
  <c r="J86" i="1"/>
  <c r="J85" i="1" s="1"/>
  <c r="J13" i="1" s="1"/>
  <c r="H86" i="1"/>
  <c r="G86" i="1"/>
  <c r="R84" i="1"/>
  <c r="Q84" i="1"/>
  <c r="I84" i="1"/>
  <c r="L84" i="1" s="1"/>
  <c r="F84" i="1"/>
  <c r="R83" i="1"/>
  <c r="Q83" i="1"/>
  <c r="L83" i="1"/>
  <c r="I83" i="1"/>
  <c r="F83" i="1"/>
  <c r="R82" i="1"/>
  <c r="R81" i="1" s="1"/>
  <c r="Q82" i="1"/>
  <c r="Q81" i="1" s="1"/>
  <c r="I82" i="1"/>
  <c r="L82" i="1" s="1"/>
  <c r="F82" i="1"/>
  <c r="O81" i="1"/>
  <c r="N81" i="1"/>
  <c r="M81" i="1"/>
  <c r="K81" i="1"/>
  <c r="J81" i="1"/>
  <c r="H81" i="1"/>
  <c r="H77" i="1" s="1"/>
  <c r="G81" i="1"/>
  <c r="D81" i="1"/>
  <c r="R80" i="1"/>
  <c r="Q80" i="1"/>
  <c r="I80" i="1"/>
  <c r="I78" i="1" s="1"/>
  <c r="F80" i="1"/>
  <c r="R79" i="1"/>
  <c r="Q79" i="1"/>
  <c r="Q78" i="1" s="1"/>
  <c r="L79" i="1"/>
  <c r="F79" i="1"/>
  <c r="O78" i="1"/>
  <c r="N78" i="1"/>
  <c r="N77" i="1" s="1"/>
  <c r="M78" i="1"/>
  <c r="K78" i="1"/>
  <c r="K77" i="1" s="1"/>
  <c r="J78" i="1"/>
  <c r="H78" i="1"/>
  <c r="G78" i="1"/>
  <c r="F78" i="1"/>
  <c r="D78" i="1"/>
  <c r="O76" i="1"/>
  <c r="R76" i="1" s="1"/>
  <c r="R75" i="1" s="1"/>
  <c r="I76" i="1"/>
  <c r="L76" i="1" s="1"/>
  <c r="D76" i="1"/>
  <c r="Q75" i="1"/>
  <c r="N75" i="1"/>
  <c r="M75" i="1"/>
  <c r="L75" i="1"/>
  <c r="K75" i="1"/>
  <c r="J75" i="1"/>
  <c r="I75" i="1"/>
  <c r="H75" i="1"/>
  <c r="G75" i="1"/>
  <c r="F75" i="1"/>
  <c r="O74" i="1"/>
  <c r="D74" i="1"/>
  <c r="O73" i="1"/>
  <c r="R73" i="1" s="1"/>
  <c r="D73" i="1"/>
  <c r="Q72" i="1"/>
  <c r="N72" i="1"/>
  <c r="N71" i="1" s="1"/>
  <c r="M72" i="1"/>
  <c r="M71" i="1" s="1"/>
  <c r="L72" i="1"/>
  <c r="K72" i="1"/>
  <c r="K71" i="1" s="1"/>
  <c r="J72" i="1"/>
  <c r="J71" i="1" s="1"/>
  <c r="I72" i="1"/>
  <c r="I71" i="1" s="1"/>
  <c r="H72" i="1"/>
  <c r="G72" i="1"/>
  <c r="F72" i="1"/>
  <c r="F71" i="1" s="1"/>
  <c r="H71" i="1"/>
  <c r="O70" i="1"/>
  <c r="R70" i="1" s="1"/>
  <c r="L70" i="1"/>
  <c r="I70" i="1"/>
  <c r="D70" i="1"/>
  <c r="O69" i="1"/>
  <c r="R69" i="1" s="1"/>
  <c r="I69" i="1"/>
  <c r="L69" i="1" s="1"/>
  <c r="L67" i="1" s="1"/>
  <c r="D69" i="1"/>
  <c r="O68" i="1"/>
  <c r="R68" i="1" s="1"/>
  <c r="L68" i="1"/>
  <c r="I68" i="1"/>
  <c r="D68" i="1"/>
  <c r="Q67" i="1"/>
  <c r="N67" i="1"/>
  <c r="M67" i="1"/>
  <c r="K67" i="1"/>
  <c r="K62" i="1" s="1"/>
  <c r="J67" i="1"/>
  <c r="H67" i="1"/>
  <c r="G67" i="1"/>
  <c r="F67" i="1"/>
  <c r="O66" i="1"/>
  <c r="R66" i="1" s="1"/>
  <c r="I66" i="1"/>
  <c r="D66" i="1"/>
  <c r="O65" i="1"/>
  <c r="R65" i="1" s="1"/>
  <c r="L65" i="1"/>
  <c r="I65" i="1"/>
  <c r="D65" i="1"/>
  <c r="O64" i="1"/>
  <c r="L64" i="1"/>
  <c r="I64" i="1"/>
  <c r="D64" i="1"/>
  <c r="Q63" i="1"/>
  <c r="N63" i="1"/>
  <c r="M63" i="1"/>
  <c r="M62" i="1" s="1"/>
  <c r="K63" i="1"/>
  <c r="J63" i="1"/>
  <c r="J62" i="1" s="1"/>
  <c r="J61" i="1" s="1"/>
  <c r="H63" i="1"/>
  <c r="H62" i="1" s="1"/>
  <c r="H61" i="1" s="1"/>
  <c r="H60" i="1" s="1"/>
  <c r="H12" i="1" s="1"/>
  <c r="G63" i="1"/>
  <c r="F63" i="1"/>
  <c r="Q62" i="1"/>
  <c r="G62" i="1"/>
  <c r="M61" i="1"/>
  <c r="K61" i="1"/>
  <c r="R59" i="1"/>
  <c r="Q59" i="1"/>
  <c r="I59" i="1"/>
  <c r="L59" i="1" s="1"/>
  <c r="F59" i="1"/>
  <c r="R58" i="1"/>
  <c r="Q58" i="1"/>
  <c r="Q57" i="1" s="1"/>
  <c r="I58" i="1"/>
  <c r="I57" i="1" s="1"/>
  <c r="F58" i="1"/>
  <c r="O57" i="1"/>
  <c r="N57" i="1"/>
  <c r="M57" i="1"/>
  <c r="K57" i="1"/>
  <c r="J57" i="1"/>
  <c r="H57" i="1"/>
  <c r="G57" i="1"/>
  <c r="D57" i="1"/>
  <c r="O56" i="1"/>
  <c r="I56" i="1"/>
  <c r="L56" i="1" s="1"/>
  <c r="L55" i="1" s="1"/>
  <c r="D56" i="1"/>
  <c r="D55" i="1" s="1"/>
  <c r="Q55" i="1"/>
  <c r="N55" i="1"/>
  <c r="M55" i="1"/>
  <c r="K55" i="1"/>
  <c r="J55" i="1"/>
  <c r="H55" i="1"/>
  <c r="G55" i="1"/>
  <c r="F55" i="1"/>
  <c r="O54" i="1"/>
  <c r="R54" i="1" s="1"/>
  <c r="R53" i="1" s="1"/>
  <c r="I54" i="1"/>
  <c r="I53" i="1" s="1"/>
  <c r="D54" i="1"/>
  <c r="D53" i="1" s="1"/>
  <c r="Q53" i="1"/>
  <c r="N53" i="1"/>
  <c r="M53" i="1"/>
  <c r="G53" i="1"/>
  <c r="F53" i="1"/>
  <c r="R52" i="1"/>
  <c r="O52" i="1"/>
  <c r="I52" i="1"/>
  <c r="D52" i="1"/>
  <c r="O51" i="1"/>
  <c r="L51" i="1"/>
  <c r="I51" i="1"/>
  <c r="I50" i="1" s="1"/>
  <c r="D51" i="1"/>
  <c r="Q50" i="1"/>
  <c r="Q30" i="1" s="1"/>
  <c r="N50" i="1"/>
  <c r="M50" i="1"/>
  <c r="K30" i="1"/>
  <c r="J50" i="1"/>
  <c r="H50" i="1"/>
  <c r="G50" i="1"/>
  <c r="F50" i="1"/>
  <c r="F30" i="1" s="1"/>
  <c r="D50" i="1"/>
  <c r="D49" i="1"/>
  <c r="R48" i="1"/>
  <c r="Q48" i="1"/>
  <c r="O48" i="1"/>
  <c r="N48" i="1"/>
  <c r="M48" i="1"/>
  <c r="L48" i="1"/>
  <c r="I48" i="1"/>
  <c r="F48" i="1"/>
  <c r="D48" i="1" s="1"/>
  <c r="O47" i="1"/>
  <c r="R47" i="1" s="1"/>
  <c r="L47" i="1"/>
  <c r="D47" i="1"/>
  <c r="O46" i="1"/>
  <c r="R46" i="1" s="1"/>
  <c r="L46" i="1"/>
  <c r="D46" i="1"/>
  <c r="O45" i="1"/>
  <c r="R45" i="1" s="1"/>
  <c r="L45" i="1"/>
  <c r="D45" i="1"/>
  <c r="O44" i="1"/>
  <c r="R44" i="1" s="1"/>
  <c r="L44" i="1"/>
  <c r="D44" i="1"/>
  <c r="O43" i="1"/>
  <c r="R43" i="1" s="1"/>
  <c r="L43" i="1"/>
  <c r="D43" i="1"/>
  <c r="O42" i="1"/>
  <c r="R42" i="1" s="1"/>
  <c r="L42" i="1"/>
  <c r="D42" i="1"/>
  <c r="R41" i="1"/>
  <c r="O41" i="1"/>
  <c r="L41" i="1"/>
  <c r="D41" i="1"/>
  <c r="O40" i="1"/>
  <c r="R40" i="1" s="1"/>
  <c r="L40" i="1"/>
  <c r="D40" i="1"/>
  <c r="O39" i="1"/>
  <c r="R39" i="1" s="1"/>
  <c r="L39" i="1"/>
  <c r="D39" i="1"/>
  <c r="O38" i="1"/>
  <c r="R38" i="1" s="1"/>
  <c r="L38" i="1"/>
  <c r="D38" i="1"/>
  <c r="R37" i="1"/>
  <c r="O37" i="1"/>
  <c r="L37" i="1"/>
  <c r="D37" i="1"/>
  <c r="O36" i="1"/>
  <c r="R36" i="1" s="1"/>
  <c r="L36" i="1"/>
  <c r="D36" i="1"/>
  <c r="R35" i="1"/>
  <c r="O35" i="1"/>
  <c r="L35" i="1"/>
  <c r="D35" i="1"/>
  <c r="O34" i="1"/>
  <c r="R34" i="1" s="1"/>
  <c r="L34" i="1"/>
  <c r="D34" i="1"/>
  <c r="O33" i="1"/>
  <c r="R33" i="1" s="1"/>
  <c r="L33" i="1"/>
  <c r="D33" i="1"/>
  <c r="O32" i="1"/>
  <c r="R32" i="1" s="1"/>
  <c r="I32" i="1"/>
  <c r="D32" i="1"/>
  <c r="Q31" i="1"/>
  <c r="N31" i="1"/>
  <c r="M31" i="1"/>
  <c r="K31" i="1"/>
  <c r="J31" i="1"/>
  <c r="H31" i="1"/>
  <c r="G31" i="1"/>
  <c r="G30" i="1" s="1"/>
  <c r="G29" i="1" s="1"/>
  <c r="G11" i="1" s="1"/>
  <c r="F31" i="1"/>
  <c r="K27" i="1"/>
  <c r="J27" i="1"/>
  <c r="H27" i="1"/>
  <c r="K26" i="1"/>
  <c r="G26" i="1"/>
  <c r="Q18" i="1"/>
  <c r="M18" i="1"/>
  <c r="K18" i="1"/>
  <c r="M229" i="1" l="1"/>
  <c r="G97" i="1"/>
  <c r="G96" i="1" s="1"/>
  <c r="G15" i="1" s="1"/>
  <c r="J60" i="1"/>
  <c r="J12" i="1" s="1"/>
  <c r="G174" i="1"/>
  <c r="G16" i="1" s="1"/>
  <c r="Q240" i="1"/>
  <c r="Q23" i="1" s="1"/>
  <c r="Q61" i="1"/>
  <c r="I98" i="1"/>
  <c r="R220" i="1"/>
  <c r="L230" i="1"/>
  <c r="F62" i="1"/>
  <c r="F61" i="1" s="1"/>
  <c r="F60" i="1" s="1"/>
  <c r="F12" i="1" s="1"/>
  <c r="G71" i="1"/>
  <c r="Q71" i="1"/>
  <c r="F85" i="1"/>
  <c r="F13" i="1" s="1"/>
  <c r="F175" i="1"/>
  <c r="R175" i="1"/>
  <c r="R208" i="1"/>
  <c r="F221" i="1"/>
  <c r="L257" i="1"/>
  <c r="L256" i="1" s="1"/>
  <c r="J25" i="1"/>
  <c r="J24" i="1" s="1"/>
  <c r="L58" i="1"/>
  <c r="L57" i="1" s="1"/>
  <c r="I63" i="1"/>
  <c r="I62" i="1" s="1"/>
  <c r="I61" i="1" s="1"/>
  <c r="F81" i="1"/>
  <c r="F77" i="1" s="1"/>
  <c r="H97" i="1"/>
  <c r="H96" i="1" s="1"/>
  <c r="H15" i="1" s="1"/>
  <c r="Q167" i="1"/>
  <c r="Q166" i="1" s="1"/>
  <c r="R224" i="1"/>
  <c r="R230" i="1"/>
  <c r="R229" i="1" s="1"/>
  <c r="Q244" i="1"/>
  <c r="M252" i="1"/>
  <c r="M25" i="1" s="1"/>
  <c r="M24" i="1" s="1"/>
  <c r="Q256" i="1"/>
  <c r="K12" i="1"/>
  <c r="N229" i="1"/>
  <c r="N240" i="1"/>
  <c r="N23" i="1" s="1"/>
  <c r="O63" i="1"/>
  <c r="J77" i="1"/>
  <c r="R89" i="1"/>
  <c r="R85" i="1" s="1"/>
  <c r="R13" i="1" s="1"/>
  <c r="G224" i="1"/>
  <c r="G220" i="1" s="1"/>
  <c r="G219" i="1" s="1"/>
  <c r="G218" i="1" s="1"/>
  <c r="G22" i="1" s="1"/>
  <c r="F244" i="1"/>
  <c r="F240" i="1" s="1"/>
  <c r="F23" i="1" s="1"/>
  <c r="K85" i="1"/>
  <c r="K13" i="1" s="1"/>
  <c r="F98" i="1"/>
  <c r="R170" i="1"/>
  <c r="R166" i="1" s="1"/>
  <c r="Q175" i="1"/>
  <c r="G188" i="1"/>
  <c r="R215" i="1"/>
  <c r="H224" i="1"/>
  <c r="H220" i="1" s="1"/>
  <c r="H219" i="1" s="1"/>
  <c r="H218" i="1" s="1"/>
  <c r="H22" i="1" s="1"/>
  <c r="H20" i="1" s="1"/>
  <c r="H19" i="1" s="1"/>
  <c r="H229" i="1"/>
  <c r="F252" i="1"/>
  <c r="F25" i="1" s="1"/>
  <c r="F24" i="1" s="1"/>
  <c r="M85" i="1"/>
  <c r="M13" i="1" s="1"/>
  <c r="I89" i="1"/>
  <c r="F170" i="1"/>
  <c r="I209" i="1"/>
  <c r="I208" i="1" s="1"/>
  <c r="G240" i="1"/>
  <c r="G23" i="1" s="1"/>
  <c r="I241" i="1"/>
  <c r="R247" i="1"/>
  <c r="I253" i="1"/>
  <c r="I252" i="1" s="1"/>
  <c r="I25" i="1" s="1"/>
  <c r="Q259" i="1"/>
  <c r="Q26" i="1" s="1"/>
  <c r="F183" i="1"/>
  <c r="R78" i="1"/>
  <c r="R77" i="1" s="1"/>
  <c r="I81" i="1"/>
  <c r="I77" i="1" s="1"/>
  <c r="F167" i="1"/>
  <c r="F166" i="1" s="1"/>
  <c r="F97" i="1" s="1"/>
  <c r="F96" i="1" s="1"/>
  <c r="O174" i="1"/>
  <c r="F188" i="1"/>
  <c r="F174" i="1" s="1"/>
  <c r="F16" i="1" s="1"/>
  <c r="H193" i="1"/>
  <c r="H17" i="1" s="1"/>
  <c r="M224" i="1"/>
  <c r="G229" i="1"/>
  <c r="I55" i="1"/>
  <c r="F57" i="1"/>
  <c r="F29" i="1" s="1"/>
  <c r="F11" i="1" s="1"/>
  <c r="G61" i="1"/>
  <c r="F179" i="1"/>
  <c r="I262" i="1"/>
  <c r="I27" i="1" s="1"/>
  <c r="M30" i="1"/>
  <c r="M29" i="1" s="1"/>
  <c r="N62" i="1"/>
  <c r="N61" i="1" s="1"/>
  <c r="N60" i="1" s="1"/>
  <c r="N12" i="1" s="1"/>
  <c r="I67" i="1"/>
  <c r="D77" i="1"/>
  <c r="O77" i="1"/>
  <c r="N85" i="1"/>
  <c r="N13" i="1" s="1"/>
  <c r="K97" i="1"/>
  <c r="K96" i="1" s="1"/>
  <c r="K95" i="1" s="1"/>
  <c r="R98" i="1"/>
  <c r="R97" i="1" s="1"/>
  <c r="R96" i="1" s="1"/>
  <c r="R15" i="1" s="1"/>
  <c r="L170" i="1"/>
  <c r="L190" i="1"/>
  <c r="L189" i="1" s="1"/>
  <c r="F197" i="1"/>
  <c r="K193" i="1"/>
  <c r="K17" i="1" s="1"/>
  <c r="F224" i="1"/>
  <c r="F220" i="1" s="1"/>
  <c r="F219" i="1" s="1"/>
  <c r="F218" i="1" s="1"/>
  <c r="F22" i="1" s="1"/>
  <c r="J229" i="1"/>
  <c r="J219" i="1" s="1"/>
  <c r="J218" i="1" s="1"/>
  <c r="J22" i="1" s="1"/>
  <c r="J20" i="1" s="1"/>
  <c r="J19" i="1" s="1"/>
  <c r="L242" i="1"/>
  <c r="L241" i="1" s="1"/>
  <c r="L254" i="1"/>
  <c r="L253" i="1" s="1"/>
  <c r="L252" i="1" s="1"/>
  <c r="L25" i="1" s="1"/>
  <c r="R259" i="1"/>
  <c r="R26" i="1" s="1"/>
  <c r="R31" i="1"/>
  <c r="R30" i="1" s="1"/>
  <c r="R29" i="1" s="1"/>
  <c r="R67" i="1"/>
  <c r="L89" i="1"/>
  <c r="N166" i="1"/>
  <c r="N97" i="1" s="1"/>
  <c r="N96" i="1" s="1"/>
  <c r="R193" i="1"/>
  <c r="R17" i="1" s="1"/>
  <c r="D31" i="1"/>
  <c r="L66" i="1"/>
  <c r="L63" i="1" s="1"/>
  <c r="L62" i="1" s="1"/>
  <c r="L80" i="1"/>
  <c r="L78" i="1" s="1"/>
  <c r="M183" i="1"/>
  <c r="R188" i="1"/>
  <c r="R174" i="1" s="1"/>
  <c r="R16" i="1" s="1"/>
  <c r="I215" i="1"/>
  <c r="I207" i="1" s="1"/>
  <c r="L216" i="1"/>
  <c r="L215" i="1" s="1"/>
  <c r="L237" i="1"/>
  <c r="L236" i="1" s="1"/>
  <c r="L235" i="1" s="1"/>
  <c r="I236" i="1"/>
  <c r="I235" i="1" s="1"/>
  <c r="I229" i="1" s="1"/>
  <c r="Q29" i="1"/>
  <c r="N30" i="1"/>
  <c r="N29" i="1" s="1"/>
  <c r="R64" i="1"/>
  <c r="R63" i="1" s="1"/>
  <c r="G77" i="1"/>
  <c r="G60" i="1" s="1"/>
  <c r="Q77" i="1"/>
  <c r="J174" i="1"/>
  <c r="J16" i="1" s="1"/>
  <c r="M188" i="1"/>
  <c r="I203" i="1"/>
  <c r="I18" i="1" s="1"/>
  <c r="L204" i="1"/>
  <c r="L203" i="1" s="1"/>
  <c r="L18" i="1" s="1"/>
  <c r="F208" i="1"/>
  <c r="F207" i="1" s="1"/>
  <c r="K220" i="1"/>
  <c r="K219" i="1" s="1"/>
  <c r="K218" i="1" s="1"/>
  <c r="K22" i="1" s="1"/>
  <c r="L228" i="1"/>
  <c r="L227" i="1" s="1"/>
  <c r="I227" i="1"/>
  <c r="I224" i="1" s="1"/>
  <c r="M240" i="1"/>
  <c r="M23" i="1" s="1"/>
  <c r="L88" i="1"/>
  <c r="L86" i="1" s="1"/>
  <c r="L85" i="1" s="1"/>
  <c r="L13" i="1" s="1"/>
  <c r="I86" i="1"/>
  <c r="I85" i="1" s="1"/>
  <c r="I13" i="1" s="1"/>
  <c r="I186" i="1"/>
  <c r="I183" i="1" s="1"/>
  <c r="L187" i="1"/>
  <c r="L186" i="1" s="1"/>
  <c r="L183" i="1" s="1"/>
  <c r="H30" i="1"/>
  <c r="H29" i="1" s="1"/>
  <c r="Q85" i="1"/>
  <c r="Q13" i="1" s="1"/>
  <c r="L91" i="1"/>
  <c r="Q179" i="1"/>
  <c r="Q174" i="1" s="1"/>
  <c r="Q16" i="1" s="1"/>
  <c r="K21" i="1"/>
  <c r="L264" i="1"/>
  <c r="L262" i="1" s="1"/>
  <c r="L27" i="1" s="1"/>
  <c r="R219" i="1"/>
  <c r="R218" i="1" s="1"/>
  <c r="R22" i="1" s="1"/>
  <c r="L168" i="1"/>
  <c r="L167" i="1" s="1"/>
  <c r="L166" i="1" s="1"/>
  <c r="M11" i="1"/>
  <c r="I31" i="1"/>
  <c r="I30" i="1" s="1"/>
  <c r="I29" i="1" s="1"/>
  <c r="L32" i="1"/>
  <c r="L31" i="1" s="1"/>
  <c r="R74" i="1"/>
  <c r="R72" i="1" s="1"/>
  <c r="R71" i="1" s="1"/>
  <c r="O72" i="1"/>
  <c r="J15" i="1"/>
  <c r="R207" i="1"/>
  <c r="Q219" i="1"/>
  <c r="Q218" i="1" s="1"/>
  <c r="Q22" i="1" s="1"/>
  <c r="L105" i="1"/>
  <c r="L98" i="1" s="1"/>
  <c r="O50" i="1"/>
  <c r="R51" i="1"/>
  <c r="R50" i="1" s="1"/>
  <c r="O67" i="1"/>
  <c r="G85" i="1"/>
  <c r="G13" i="1" s="1"/>
  <c r="I170" i="1"/>
  <c r="I166" i="1" s="1"/>
  <c r="K174" i="1"/>
  <c r="K16" i="1" s="1"/>
  <c r="J193" i="1"/>
  <c r="J17" i="1" s="1"/>
  <c r="M207" i="1"/>
  <c r="L229" i="1"/>
  <c r="H25" i="1"/>
  <c r="H24" i="1" s="1"/>
  <c r="H251" i="1"/>
  <c r="I244" i="1"/>
  <c r="L246" i="1"/>
  <c r="L244" i="1" s="1"/>
  <c r="K25" i="1"/>
  <c r="K24" i="1" s="1"/>
  <c r="M77" i="1"/>
  <c r="M60" i="1" s="1"/>
  <c r="M12" i="1" s="1"/>
  <c r="L81" i="1"/>
  <c r="N188" i="1"/>
  <c r="N174" i="1" s="1"/>
  <c r="N16" i="1" s="1"/>
  <c r="Q200" i="1"/>
  <c r="Q193" i="1" s="1"/>
  <c r="Q17" i="1" s="1"/>
  <c r="L226" i="1"/>
  <c r="L225" i="1" s="1"/>
  <c r="F247" i="1"/>
  <c r="M220" i="1"/>
  <c r="M219" i="1" s="1"/>
  <c r="M218" i="1" s="1"/>
  <c r="M22" i="1" s="1"/>
  <c r="J30" i="1"/>
  <c r="J29" i="1" s="1"/>
  <c r="O55" i="1"/>
  <c r="R56" i="1"/>
  <c r="R55" i="1" s="1"/>
  <c r="H174" i="1"/>
  <c r="H16" i="1" s="1"/>
  <c r="L192" i="1"/>
  <c r="L191" i="1" s="1"/>
  <c r="L188" i="1" s="1"/>
  <c r="N193" i="1"/>
  <c r="N17" i="1" s="1"/>
  <c r="N207" i="1"/>
  <c r="L213" i="1"/>
  <c r="L212" i="1" s="1"/>
  <c r="L208" i="1" s="1"/>
  <c r="L207" i="1" s="1"/>
  <c r="N220" i="1"/>
  <c r="N219" i="1" s="1"/>
  <c r="N218" i="1" s="1"/>
  <c r="N22" i="1" s="1"/>
  <c r="L198" i="1"/>
  <c r="L197" i="1" s="1"/>
  <c r="I197" i="1"/>
  <c r="I247" i="1"/>
  <c r="L250" i="1"/>
  <c r="L247" i="1" s="1"/>
  <c r="K29" i="1"/>
  <c r="O31" i="1"/>
  <c r="L54" i="1"/>
  <c r="L53" i="1" s="1"/>
  <c r="I174" i="1"/>
  <c r="I16" i="1" s="1"/>
  <c r="F193" i="1"/>
  <c r="F17" i="1" s="1"/>
  <c r="L196" i="1"/>
  <c r="L194" i="1" s="1"/>
  <c r="L193" i="1" s="1"/>
  <c r="L17" i="1" s="1"/>
  <c r="I194" i="1"/>
  <c r="I193" i="1" s="1"/>
  <c r="I17" i="1" s="1"/>
  <c r="G251" i="1"/>
  <c r="G25" i="1"/>
  <c r="G24" i="1" s="1"/>
  <c r="G207" i="1"/>
  <c r="D252" i="1"/>
  <c r="D251" i="1" s="1"/>
  <c r="N252" i="1"/>
  <c r="R57" i="1"/>
  <c r="L71" i="1"/>
  <c r="M166" i="1"/>
  <c r="M97" i="1" s="1"/>
  <c r="M96" i="1" s="1"/>
  <c r="G193" i="1"/>
  <c r="G17" i="1" s="1"/>
  <c r="G14" i="1" s="1"/>
  <c r="O193" i="1"/>
  <c r="Q212" i="1"/>
  <c r="Q208" i="1" s="1"/>
  <c r="Q207" i="1" s="1"/>
  <c r="I221" i="1"/>
  <c r="I220" i="1" s="1"/>
  <c r="I219" i="1" s="1"/>
  <c r="I218" i="1" s="1"/>
  <c r="I22" i="1" s="1"/>
  <c r="R241" i="1"/>
  <c r="R256" i="1"/>
  <c r="R252" i="1" s="1"/>
  <c r="H85" i="1"/>
  <c r="H13" i="1" s="1"/>
  <c r="Q98" i="1"/>
  <c r="Q97" i="1" s="1"/>
  <c r="Q96" i="1" s="1"/>
  <c r="Q253" i="1"/>
  <c r="L61" i="1" l="1"/>
  <c r="L60" i="1" s="1"/>
  <c r="L12" i="1" s="1"/>
  <c r="R62" i="1"/>
  <c r="L97" i="1"/>
  <c r="L96" i="1" s="1"/>
  <c r="I97" i="1"/>
  <c r="I96" i="1" s="1"/>
  <c r="H14" i="1"/>
  <c r="H8" i="1" s="1"/>
  <c r="L174" i="1"/>
  <c r="L16" i="1" s="1"/>
  <c r="F10" i="1"/>
  <c r="I60" i="1"/>
  <c r="I12" i="1" s="1"/>
  <c r="G8" i="1"/>
  <c r="L240" i="1"/>
  <c r="L23" i="1" s="1"/>
  <c r="M251" i="1"/>
  <c r="F251" i="1"/>
  <c r="L24" i="1"/>
  <c r="K15" i="1"/>
  <c r="R240" i="1"/>
  <c r="R23" i="1" s="1"/>
  <c r="I251" i="1"/>
  <c r="Q252" i="1"/>
  <c r="Q60" i="1"/>
  <c r="Q12" i="1" s="1"/>
  <c r="G95" i="1"/>
  <c r="I24" i="1"/>
  <c r="N15" i="1"/>
  <c r="N14" i="1" s="1"/>
  <c r="N8" i="1" s="1"/>
  <c r="N95" i="1"/>
  <c r="L21" i="1"/>
  <c r="L20" i="1" s="1"/>
  <c r="I21" i="1"/>
  <c r="I15" i="1"/>
  <c r="I14" i="1" s="1"/>
  <c r="I95" i="1"/>
  <c r="F95" i="1"/>
  <c r="D95" i="1" s="1"/>
  <c r="F15" i="1"/>
  <c r="F14" i="1" s="1"/>
  <c r="F8" i="1" s="1"/>
  <c r="N251" i="1"/>
  <c r="N25" i="1"/>
  <c r="N24" i="1" s="1"/>
  <c r="H28" i="1"/>
  <c r="H11" i="1"/>
  <c r="H10" i="1" s="1"/>
  <c r="G206" i="1"/>
  <c r="G21" i="1"/>
  <c r="G20" i="1" s="1"/>
  <c r="G19" i="1" s="1"/>
  <c r="L251" i="1"/>
  <c r="F206" i="1"/>
  <c r="F21" i="1"/>
  <c r="F20" i="1" s="1"/>
  <c r="F19" i="1" s="1"/>
  <c r="F7" i="1"/>
  <c r="L77" i="1"/>
  <c r="R14" i="1"/>
  <c r="M15" i="1"/>
  <c r="H206" i="1"/>
  <c r="F28" i="1"/>
  <c r="M10" i="1"/>
  <c r="K20" i="1"/>
  <c r="K19" i="1" s="1"/>
  <c r="R251" i="1"/>
  <c r="R25" i="1"/>
  <c r="R24" i="1" s="1"/>
  <c r="J14" i="1"/>
  <c r="J8" i="1" s="1"/>
  <c r="M28" i="1"/>
  <c r="M174" i="1"/>
  <c r="M16" i="1" s="1"/>
  <c r="L224" i="1"/>
  <c r="L220" i="1" s="1"/>
  <c r="L219" i="1" s="1"/>
  <c r="L218" i="1" s="1"/>
  <c r="L22" i="1" s="1"/>
  <c r="I240" i="1"/>
  <c r="I23" i="1" s="1"/>
  <c r="J95" i="1"/>
  <c r="K14" i="1"/>
  <c r="K8" i="1" s="1"/>
  <c r="R11" i="1"/>
  <c r="G12" i="1"/>
  <c r="G10" i="1" s="1"/>
  <c r="G28" i="1"/>
  <c r="Q206" i="1"/>
  <c r="Q21" i="1"/>
  <c r="Q20" i="1" s="1"/>
  <c r="Q19" i="1" s="1"/>
  <c r="R21" i="1"/>
  <c r="R20" i="1" s="1"/>
  <c r="R61" i="1"/>
  <c r="R60" i="1" s="1"/>
  <c r="R12" i="1" s="1"/>
  <c r="H95" i="1"/>
  <c r="Q251" i="1"/>
  <c r="Q25" i="1"/>
  <c r="Q24" i="1" s="1"/>
  <c r="K28" i="1"/>
  <c r="K11" i="1"/>
  <c r="K10" i="1" s="1"/>
  <c r="K7" i="1" s="1"/>
  <c r="L30" i="1"/>
  <c r="L29" i="1" s="1"/>
  <c r="J206" i="1"/>
  <c r="N11" i="1"/>
  <c r="N10" i="1" s="1"/>
  <c r="N28" i="1"/>
  <c r="Q95" i="1"/>
  <c r="O95" i="1" s="1"/>
  <c r="Q15" i="1"/>
  <c r="Q14" i="1" s="1"/>
  <c r="Q8" i="1" s="1"/>
  <c r="N206" i="1"/>
  <c r="N21" i="1"/>
  <c r="N20" i="1" s="1"/>
  <c r="J28" i="1"/>
  <c r="J11" i="1"/>
  <c r="J10" i="1" s="1"/>
  <c r="M21" i="1"/>
  <c r="M20" i="1" s="1"/>
  <c r="M19" i="1" s="1"/>
  <c r="M206" i="1"/>
  <c r="I11" i="1"/>
  <c r="I28" i="1"/>
  <c r="K206" i="1"/>
  <c r="Q28" i="1"/>
  <c r="Q11" i="1"/>
  <c r="Q10" i="1" s="1"/>
  <c r="L15" i="1"/>
  <c r="R95" i="1"/>
  <c r="R28" i="1" l="1"/>
  <c r="I10" i="1"/>
  <c r="I7" i="1" s="1"/>
  <c r="I8" i="1"/>
  <c r="L95" i="1"/>
  <c r="I20" i="1"/>
  <c r="I19" i="1" s="1"/>
  <c r="L14" i="1"/>
  <c r="L8" i="1" s="1"/>
  <c r="I206" i="1"/>
  <c r="L19" i="1"/>
  <c r="N19" i="1"/>
  <c r="R206" i="1"/>
  <c r="N7" i="1"/>
  <c r="N6" i="1" s="1"/>
  <c r="N9" i="1"/>
  <c r="M14" i="1"/>
  <c r="M8" i="1" s="1"/>
  <c r="J7" i="1"/>
  <c r="J6" i="1" s="1"/>
  <c r="J9" i="1"/>
  <c r="R10" i="1"/>
  <c r="R8" i="1"/>
  <c r="Q9" i="1"/>
  <c r="Q7" i="1"/>
  <c r="Q6" i="1" s="1"/>
  <c r="L28" i="1"/>
  <c r="L11" i="1"/>
  <c r="L10" i="1" s="1"/>
  <c r="R19" i="1"/>
  <c r="H9" i="1"/>
  <c r="H7" i="1"/>
  <c r="H6" i="1" s="1"/>
  <c r="K9" i="1"/>
  <c r="K6" i="1"/>
  <c r="F9" i="1"/>
  <c r="M7" i="1"/>
  <c r="M6" i="1" s="1"/>
  <c r="M9" i="1"/>
  <c r="F6" i="1"/>
  <c r="L206" i="1"/>
  <c r="G9" i="1"/>
  <c r="G7" i="1"/>
  <c r="G6" i="1" s="1"/>
  <c r="M95" i="1"/>
  <c r="I9" i="1" l="1"/>
  <c r="I6" i="1"/>
  <c r="R9" i="1"/>
  <c r="R7" i="1"/>
  <c r="R6" i="1" s="1"/>
  <c r="L9" i="1"/>
  <c r="L7" i="1"/>
  <c r="L6" i="1" s="1"/>
</calcChain>
</file>

<file path=xl/comments1.xml><?xml version="1.0" encoding="utf-8"?>
<comments xmlns="http://schemas.openxmlformats.org/spreadsheetml/2006/main">
  <authors>
    <author>Enrique COSIO-PASCAL</author>
  </authors>
  <commentList>
    <comment ref="E263" authorId="0" shapeId="0">
      <text>
        <r>
          <rPr>
            <b/>
            <sz val="8"/>
            <color indexed="81"/>
            <rFont val="Tahoma"/>
            <family val="2"/>
          </rPr>
          <t>1 USD buys 10.7871 DCY =&gt; USD/DCY=10.7871</t>
        </r>
      </text>
    </comment>
    <comment ref="P263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</commentList>
</comments>
</file>

<file path=xl/sharedStrings.xml><?xml version="1.0" encoding="utf-8"?>
<sst xmlns="http://schemas.openxmlformats.org/spreadsheetml/2006/main" count="387" uniqueCount="296">
  <si>
    <t>Stock of Debt and Its Evolution from Date 01/04/2017 to Date 30/06/2017</t>
  </si>
  <si>
    <t>(Units USD) (to be fixed by the user: units, thousand or million)</t>
  </si>
  <si>
    <t>Tipo de deuda</t>
  </si>
  <si>
    <t>Saldo Insoluto en Divisa Original a la fecha 31/03/2017</t>
  </si>
  <si>
    <t>Tipo de Cambio a la fecha 31/03/2017</t>
  </si>
  <si>
    <t>Saldo en USD a la fecha 31/03/2017</t>
  </si>
  <si>
    <t>Flujos entre 01/04/2017 y 30/06/2017</t>
  </si>
  <si>
    <t>Index. / Ajust.</t>
  </si>
  <si>
    <t>Intereses Deveng. y no Pagados</t>
  </si>
  <si>
    <t>Saldo Insoluto en Divisa Original a la fecha 30/06/2017</t>
  </si>
  <si>
    <t>Tipo de Cambio a la fecha 30/06/2017</t>
  </si>
  <si>
    <t>Saldo en USD a la fecha 30/06/2017</t>
  </si>
  <si>
    <t>Var. de Tipo de Cambio USD MM</t>
  </si>
  <si>
    <t>Desemb../ Emisiones</t>
  </si>
  <si>
    <t>Reembolso de Principal</t>
  </si>
  <si>
    <t>Flujo Neto</t>
  </si>
  <si>
    <t>Pago de Intereses</t>
  </si>
  <si>
    <t>Com. y Gastos</t>
  </si>
  <si>
    <t>Transf. Neta</t>
  </si>
  <si>
    <t>Resumen: Deuda Total</t>
  </si>
  <si>
    <t>Deuda Bruta Total</t>
  </si>
  <si>
    <t>Deuda Externa BrutaTotal</t>
  </si>
  <si>
    <t>Deuda Interna Bruta Total</t>
  </si>
  <si>
    <t>Deuda Bruta Total Gobierno Central</t>
  </si>
  <si>
    <t xml:space="preserve"> Deuda Ext. Bruta Total Gob. Cent. </t>
  </si>
  <si>
    <t>1.2.1</t>
  </si>
  <si>
    <t xml:space="preserve">  Bonos Ext. de M. y L. Plazo</t>
  </si>
  <si>
    <t>1.2.2</t>
  </si>
  <si>
    <t xml:space="preserve">  Préstamos Ext. de M. y L. Plazo</t>
  </si>
  <si>
    <t xml:space="preserve"> </t>
  </si>
  <si>
    <t>1.2.3</t>
  </si>
  <si>
    <t xml:space="preserve">  Préstamos Externos Corto Plazo</t>
  </si>
  <si>
    <t xml:space="preserve"> Deuda Int. Bruta Total Gob. Cent.</t>
  </si>
  <si>
    <t>1.3.1</t>
  </si>
  <si>
    <t xml:space="preserve">  Bonos Internos de C., M. y L. Plazo</t>
  </si>
  <si>
    <t>1.3.2</t>
  </si>
  <si>
    <t xml:space="preserve">  Préstamos Int. de M. y L. Plazo</t>
  </si>
  <si>
    <t>1.3.3</t>
  </si>
  <si>
    <t xml:space="preserve">  Deuda a Corto Plazo </t>
  </si>
  <si>
    <t>1.3.4</t>
  </si>
  <si>
    <t xml:space="preserve">  Seguro Social y Pensiones</t>
  </si>
  <si>
    <t>Deuda Bruta Total Banco Central</t>
  </si>
  <si>
    <t xml:space="preserve"> Deuda Ext. Bruta Total Bco. Cent. </t>
  </si>
  <si>
    <t>2.2.1</t>
  </si>
  <si>
    <t>2.2.2</t>
  </si>
  <si>
    <t>2.2.3</t>
  </si>
  <si>
    <t xml:space="preserve"> Deuda Int. Bruta Total Bco. Cent.</t>
  </si>
  <si>
    <t>2.3.1</t>
  </si>
  <si>
    <t xml:space="preserve">  Bonos Internos de M. y L. Plazo</t>
  </si>
  <si>
    <t>2.3.2</t>
  </si>
  <si>
    <t>2.3.3</t>
  </si>
  <si>
    <t>Gobierno Central:       Deuda Externa Instrumentos Negociables</t>
  </si>
  <si>
    <t>1.2.1.1</t>
  </si>
  <si>
    <t xml:space="preserve">  Bonos Ext. en FCY </t>
  </si>
  <si>
    <t>1.2.1.1.1</t>
  </si>
  <si>
    <t xml:space="preserve">    USD</t>
  </si>
  <si>
    <t>BONOS SOBERANOS 2019</t>
  </si>
  <si>
    <t>BONOS SOBERANOS 2020</t>
  </si>
  <si>
    <t>BONO SOB. AMORT 2022</t>
  </si>
  <si>
    <t>BONOS SOBERANOS 2023</t>
  </si>
  <si>
    <t>BONOS SOBERANOS 2024</t>
  </si>
  <si>
    <t>BONOS SOBERANOS 2026</t>
  </si>
  <si>
    <t>BONOS SOBERANOS 2028</t>
  </si>
  <si>
    <t>BONO SOB AMORT 2031</t>
  </si>
  <si>
    <t>BONO SOB AMORT 2036</t>
  </si>
  <si>
    <t>GLOBAL 2018 13,625%</t>
  </si>
  <si>
    <t>GLOBAL 2018 7,00%</t>
  </si>
  <si>
    <t>GLOBAL 2018</t>
  </si>
  <si>
    <t>GLOBAL 2025</t>
  </si>
  <si>
    <t>GLOBAL 2027</t>
  </si>
  <si>
    <t>GLOBAL 2034</t>
  </si>
  <si>
    <t>GLOBAL 2038 7%</t>
  </si>
  <si>
    <t>1.2.1.1.2</t>
  </si>
  <si>
    <t xml:space="preserve">    USD INDEXADO PIB </t>
  </si>
  <si>
    <t xml:space="preserve">      Bono Indexado PIB</t>
  </si>
  <si>
    <t>1.2.1.1.3</t>
  </si>
  <si>
    <t xml:space="preserve">    EUR</t>
  </si>
  <si>
    <t>BONOS PAR</t>
  </si>
  <si>
    <t>BONO DESCUENTO</t>
  </si>
  <si>
    <t>1.2.1.1.4</t>
  </si>
  <si>
    <t xml:space="preserve">    CHF</t>
  </si>
  <si>
    <t>FLIRB´S CHF</t>
  </si>
  <si>
    <t>1.2.1.1.5</t>
  </si>
  <si>
    <t xml:space="preserve">    GBP</t>
  </si>
  <si>
    <t>CONVERSIÓN (DCB) GBP</t>
  </si>
  <si>
    <t>1.2.1.2</t>
  </si>
  <si>
    <t xml:space="preserve">  Bonos Ext. en DCY </t>
  </si>
  <si>
    <t xml:space="preserve">      Bono 5</t>
  </si>
  <si>
    <t xml:space="preserve">      Bono 6</t>
  </si>
  <si>
    <t>Central Governement:           External Debt Non-Tradeable</t>
  </si>
  <si>
    <t>1.2.2.1</t>
  </si>
  <si>
    <t xml:space="preserve">  Préstamos Ext. en FCY</t>
  </si>
  <si>
    <t>1.2.2.1.1</t>
  </si>
  <si>
    <t xml:space="preserve">  Oficial en FCY</t>
  </si>
  <si>
    <t>1.2.2.1.1.1</t>
  </si>
  <si>
    <t xml:space="preserve">   Multilateral</t>
  </si>
  <si>
    <t xml:space="preserve">    SDR</t>
  </si>
  <si>
    <t>1.2.2.1.1.2</t>
  </si>
  <si>
    <t xml:space="preserve">   Bilateral</t>
  </si>
  <si>
    <t xml:space="preserve">    JPY</t>
  </si>
  <si>
    <t>1.2.2.1.2</t>
  </si>
  <si>
    <t xml:space="preserve">  Privada en FCY</t>
  </si>
  <si>
    <t>1.2.2.1.2.1</t>
  </si>
  <si>
    <t xml:space="preserve">   Bancos Comerciales</t>
  </si>
  <si>
    <t>USD</t>
  </si>
  <si>
    <t>EUR</t>
  </si>
  <si>
    <t>1.2.2.1.2.2</t>
  </si>
  <si>
    <t xml:space="preserve">   Proveedores</t>
  </si>
  <si>
    <t>1.2.2.2</t>
  </si>
  <si>
    <t xml:space="preserve">  Préstamos Ext. en DCY</t>
  </si>
  <si>
    <t>1.2.2.2.1</t>
  </si>
  <si>
    <t xml:space="preserve">    Oficial en DCY</t>
  </si>
  <si>
    <t xml:space="preserve">     Multilateral</t>
  </si>
  <si>
    <t xml:space="preserve">     Bilateral</t>
  </si>
  <si>
    <t>1.2.2.2.2</t>
  </si>
  <si>
    <t xml:space="preserve">    Privada en DCY</t>
  </si>
  <si>
    <t xml:space="preserve">     Bancos Comerciales</t>
  </si>
  <si>
    <t xml:space="preserve">     Proveedores</t>
  </si>
  <si>
    <t xml:space="preserve">     Otros</t>
  </si>
  <si>
    <t>1.2.3.1</t>
  </si>
  <si>
    <t xml:space="preserve">   Bancos Comerciales C.P.</t>
  </si>
  <si>
    <t>1.2.3.2</t>
  </si>
  <si>
    <t xml:space="preserve">   Proveedores C.P.</t>
  </si>
  <si>
    <t>1.2.3.3</t>
  </si>
  <si>
    <t xml:space="preserve">   Mora</t>
  </si>
  <si>
    <t>Central Government: Domestic Debt Tradeable Instruments</t>
  </si>
  <si>
    <t>1.3.1.1</t>
  </si>
  <si>
    <t xml:space="preserve">  Bonos Int. de M. L. Plazo</t>
  </si>
  <si>
    <t>1.3.1.1.1</t>
  </si>
  <si>
    <t xml:space="preserve">    Bonos en DCY </t>
  </si>
  <si>
    <t>TIF012024</t>
  </si>
  <si>
    <t>TIF012026</t>
  </si>
  <si>
    <t>TIF022021</t>
  </si>
  <si>
    <t>TIF022029</t>
  </si>
  <si>
    <t>TIF022030</t>
  </si>
  <si>
    <t>TIF022031</t>
  </si>
  <si>
    <t>TIF022032</t>
  </si>
  <si>
    <t>TIF032022</t>
  </si>
  <si>
    <t>TIF032028</t>
  </si>
  <si>
    <t>TIF032029</t>
  </si>
  <si>
    <t>TIF032031</t>
  </si>
  <si>
    <t>TIF032032</t>
  </si>
  <si>
    <t>TIF032033</t>
  </si>
  <si>
    <t>TIF042018</t>
  </si>
  <si>
    <t>TIF042019</t>
  </si>
  <si>
    <t>TIF042023</t>
  </si>
  <si>
    <t>TIF052018</t>
  </si>
  <si>
    <t>TIF052028</t>
  </si>
  <si>
    <t>TIF052034</t>
  </si>
  <si>
    <t>TIF062025</t>
  </si>
  <si>
    <t>TIF082018</t>
  </si>
  <si>
    <t>TIF082019</t>
  </si>
  <si>
    <t>TIF102017</t>
  </si>
  <si>
    <t>TIF102020</t>
  </si>
  <si>
    <t>TIF102030</t>
  </si>
  <si>
    <t>TIF112019</t>
  </si>
  <si>
    <t>TIF112020</t>
  </si>
  <si>
    <t>TIF112027</t>
  </si>
  <si>
    <t>VEBONO012020</t>
  </si>
  <si>
    <t>VEBONO012021</t>
  </si>
  <si>
    <t>VEBONO012023</t>
  </si>
  <si>
    <t>VEBONO012025</t>
  </si>
  <si>
    <t>VEBONO022019</t>
  </si>
  <si>
    <t>VEBONO022022</t>
  </si>
  <si>
    <t>VEBONO022024</t>
  </si>
  <si>
    <t>VEBONO022025</t>
  </si>
  <si>
    <t>VEBONO022034</t>
  </si>
  <si>
    <t>VEBONO032019</t>
  </si>
  <si>
    <t>VEBONO032027</t>
  </si>
  <si>
    <t>VEBONO032031</t>
  </si>
  <si>
    <t>VEBONO042018</t>
  </si>
  <si>
    <t>VEBONO042019</t>
  </si>
  <si>
    <t>VEBONO042024</t>
  </si>
  <si>
    <t>VEBONO042028</t>
  </si>
  <si>
    <t>VEBONO052021</t>
  </si>
  <si>
    <t>VEBONO052029</t>
  </si>
  <si>
    <t>VEBONO062018</t>
  </si>
  <si>
    <t>VEBONO062020</t>
  </si>
  <si>
    <t>VEBONO062026</t>
  </si>
  <si>
    <t>VEBONO062032</t>
  </si>
  <si>
    <t>VEBONO072018</t>
  </si>
  <si>
    <t>VEBONO072030</t>
  </si>
  <si>
    <t>VEBONO072033</t>
  </si>
  <si>
    <t>VEBONO082017</t>
  </si>
  <si>
    <t>VEBONO092020</t>
  </si>
  <si>
    <t>VEBONO102019</t>
  </si>
  <si>
    <t>VEBONO102028</t>
  </si>
  <si>
    <t>VEBONO102029</t>
  </si>
  <si>
    <t>VEBONO112017</t>
  </si>
  <si>
    <t>VEBONO112020</t>
  </si>
  <si>
    <t>VEBONO122017</t>
  </si>
  <si>
    <t>VEBONO122021</t>
  </si>
  <si>
    <t>1.3.1.1.2</t>
  </si>
  <si>
    <t xml:space="preserve">    Bonos Indexados al IPC en DCY</t>
  </si>
  <si>
    <t xml:space="preserve">      Bono Indexado al IPC</t>
  </si>
  <si>
    <t>1.3.1.1.3</t>
  </si>
  <si>
    <t xml:space="preserve">    Bonos en DCY Indexados a FCY</t>
  </si>
  <si>
    <t xml:space="preserve">      Bond Index FCY</t>
  </si>
  <si>
    <t>Others DCY</t>
  </si>
  <si>
    <t>1.3.1.1.4</t>
  </si>
  <si>
    <t xml:space="preserve">  Bonos Internos en FCY </t>
  </si>
  <si>
    <t>1.3.1.1.4.1</t>
  </si>
  <si>
    <t xml:space="preserve">      Bonos</t>
  </si>
  <si>
    <t xml:space="preserve">      Pagarés</t>
  </si>
  <si>
    <t>1.3.1.1.4.2</t>
  </si>
  <si>
    <t xml:space="preserve">      Bono 3</t>
  </si>
  <si>
    <t xml:space="preserve">      Bono 4</t>
  </si>
  <si>
    <t>1.3.1.2</t>
  </si>
  <si>
    <t xml:space="preserve">  Bonos/Instruments C. Plazo en DCY </t>
  </si>
  <si>
    <t>Central Government: Domestic Debt Non-Tradeable</t>
  </si>
  <si>
    <t>1.3.2.1</t>
  </si>
  <si>
    <t xml:space="preserve">  Préstamos del Sector Púb. en DCY</t>
  </si>
  <si>
    <t>1.3.2.1.1</t>
  </si>
  <si>
    <t xml:space="preserve">   Banco Central</t>
  </si>
  <si>
    <t>1.3.2.1.2</t>
  </si>
  <si>
    <t xml:space="preserve">   Bancos Públicos</t>
  </si>
  <si>
    <t>1.3.2.1.3</t>
  </si>
  <si>
    <t xml:space="preserve">   Otros</t>
  </si>
  <si>
    <t>1.3.2.2</t>
  </si>
  <si>
    <t xml:space="preserve">  Privada en DCY</t>
  </si>
  <si>
    <t>1.3.2.2.1</t>
  </si>
  <si>
    <t>1.3.2.2.2</t>
  </si>
  <si>
    <t>1.3.2.2.3</t>
  </si>
  <si>
    <t>1.3.2.3</t>
  </si>
  <si>
    <t xml:space="preserve">  Sector Público en FCY</t>
  </si>
  <si>
    <t>1.3.2.3.1</t>
  </si>
  <si>
    <t>1.3.2.3.2</t>
  </si>
  <si>
    <t>1.3.2.4</t>
  </si>
  <si>
    <t>1.3.2.4.1</t>
  </si>
  <si>
    <t>1.3.2.4.2</t>
  </si>
  <si>
    <t>1.3.3.1</t>
  </si>
  <si>
    <t xml:space="preserve">   Préstamos del Sec. Púb. de C. P.</t>
  </si>
  <si>
    <t xml:space="preserve">    DCY</t>
  </si>
  <si>
    <t>1.3.3.2</t>
  </si>
  <si>
    <t xml:space="preserve">   Préstamos del Sec. Privado C.P.</t>
  </si>
  <si>
    <t>1.3.3.3</t>
  </si>
  <si>
    <t xml:space="preserve">    Social Security</t>
  </si>
  <si>
    <t xml:space="preserve">    Pensions</t>
  </si>
  <si>
    <t>Central Bank: External Debt Tradedable Instruments</t>
  </si>
  <si>
    <t>2.2.1.1</t>
  </si>
  <si>
    <t xml:space="preserve">  Bonos Externos en FCY </t>
  </si>
  <si>
    <t>2.2.1.1.1</t>
  </si>
  <si>
    <t xml:space="preserve">      Banco Central Bono 1</t>
  </si>
  <si>
    <t xml:space="preserve">      Banco Central Bono 2</t>
  </si>
  <si>
    <t>2.2.1.1.2</t>
  </si>
  <si>
    <t xml:space="preserve">      Banco Central Bono 3</t>
  </si>
  <si>
    <t xml:space="preserve">      Banco Central Bono 4</t>
  </si>
  <si>
    <t>2.2.1.2</t>
  </si>
  <si>
    <t xml:space="preserve">  Bonos Externos en DCY </t>
  </si>
  <si>
    <t xml:space="preserve">      Banco Central Bono 5</t>
  </si>
  <si>
    <t xml:space="preserve">      Banco Central Bono 6</t>
  </si>
  <si>
    <t>Central Bank: External Debt Non-Tradedable</t>
  </si>
  <si>
    <t>2.2.2.1</t>
  </si>
  <si>
    <t xml:space="preserve">  Préstamos Externos en FCY</t>
  </si>
  <si>
    <t>2.2.2.1.1</t>
  </si>
  <si>
    <t xml:space="preserve">   Oficiales en FCY</t>
  </si>
  <si>
    <t>2.2.2.1.1.1</t>
  </si>
  <si>
    <t xml:space="preserve">    Préstamos del FMI en SDR</t>
  </si>
  <si>
    <t xml:space="preserve">      IMF Préstamo 1</t>
  </si>
  <si>
    <t xml:space="preserve">      IMF Préstamo 2</t>
  </si>
  <si>
    <t>2.2.2.1.1.2</t>
  </si>
  <si>
    <t xml:space="preserve">    Otros Préstamos de B. Centrales</t>
  </si>
  <si>
    <t>2.2.2.1.1.2.1</t>
  </si>
  <si>
    <t xml:space="preserve">      Préstamo 1</t>
  </si>
  <si>
    <t>2.2.2.1.1.2.2</t>
  </si>
  <si>
    <t xml:space="preserve">      Préstamo 2</t>
  </si>
  <si>
    <t>2.2.2.1.2</t>
  </si>
  <si>
    <t xml:space="preserve">  Préstamos Privados en FCY</t>
  </si>
  <si>
    <t>2.2.2.1.2.1</t>
  </si>
  <si>
    <t>2.2.2.1.2.1.1</t>
  </si>
  <si>
    <t>2.2.2.1.2.1.2</t>
  </si>
  <si>
    <t>2.2.2.1.2.2</t>
  </si>
  <si>
    <t>2.2.2.1.2.2.1</t>
  </si>
  <si>
    <t xml:space="preserve">      Préstamo 3</t>
  </si>
  <si>
    <t>2.2.2.2</t>
  </si>
  <si>
    <t xml:space="preserve">  Préstamos Privados en DCY</t>
  </si>
  <si>
    <t xml:space="preserve">      Préstamo 4</t>
  </si>
  <si>
    <t>2.2.3.1</t>
  </si>
  <si>
    <t xml:space="preserve">    Préstamos de B. Centrales C.P.</t>
  </si>
  <si>
    <t>2.2.3.2</t>
  </si>
  <si>
    <t>2.2..3.3</t>
  </si>
  <si>
    <t>Central Bank: Domestic Debt Tradedable Instruments</t>
  </si>
  <si>
    <t>2.3.1.1</t>
  </si>
  <si>
    <t xml:space="preserve">    Bonos para Pol. Mon. en DCY</t>
  </si>
  <si>
    <t xml:space="preserve">      Bono 1 Pol. Mon.</t>
  </si>
  <si>
    <t xml:space="preserve">      Bono 2 Pol. Mon.</t>
  </si>
  <si>
    <t>2.3.1.2</t>
  </si>
  <si>
    <t xml:space="preserve">    Otros Bonos en DCY</t>
  </si>
  <si>
    <t>Central Bank: Domestic Debt Non-Tradedable</t>
  </si>
  <si>
    <t>2.3.3.1</t>
  </si>
  <si>
    <t xml:space="preserve">   Inst. de Mercado de Dinero C.P.</t>
  </si>
  <si>
    <t>2.3.3.2</t>
  </si>
  <si>
    <t xml:space="preserve">   Préstamos C.P.</t>
  </si>
  <si>
    <t>2.3.3.3</t>
  </si>
  <si>
    <t xml:space="preserve">   Moneda y Depósitos</t>
  </si>
  <si>
    <t>2.3.3.4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</si>
</sst>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000"/>
    <numFmt numFmtId="166" formatCode="_-* #,##0.00_-;\-* #,##0.00_-;_-* &quot;-&quot;??_-;_-@_-"/>
    <numFmt numFmtId="167" formatCode="0.000"/>
    <numFmt numFmtId="168" formatCode="_(* #,##0.00_);_(* \(#,##0.00\);_(* &quot;-&quot;??_);_(@_)"/>
    <numFmt numFmtId="169" formatCode="#,##0.000"/>
  </numFmts>
  <fonts count="1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6" fontId="3" fillId="0" borderId="0" applyFont="0" applyFill="0" applyBorder="0" applyAlignment="0" applyProtection="0"/>
    <xf numFmtId="0" fontId="3" fillId="0" borderId="0"/>
  </cellStyleXfs>
  <cellXfs count="442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vertical="center"/>
    </xf>
    <xf numFmtId="164" fontId="1" fillId="0" borderId="23" xfId="0" applyNumberFormat="1" applyFont="1" applyFill="1" applyBorder="1" applyAlignment="1">
      <alignment vertical="center"/>
    </xf>
    <xf numFmtId="164" fontId="1" fillId="0" borderId="18" xfId="0" applyNumberFormat="1" applyFont="1" applyFill="1" applyBorder="1" applyAlignment="1">
      <alignment vertical="center"/>
    </xf>
    <xf numFmtId="164" fontId="1" fillId="0" borderId="19" xfId="0" applyNumberFormat="1" applyFont="1" applyFill="1" applyBorder="1" applyAlignment="1">
      <alignment vertical="center"/>
    </xf>
    <xf numFmtId="164" fontId="1" fillId="0" borderId="9" xfId="0" applyNumberFormat="1" applyFont="1" applyFill="1" applyBorder="1" applyAlignment="1">
      <alignment vertical="center"/>
    </xf>
    <xf numFmtId="164" fontId="1" fillId="0" borderId="8" xfId="0" applyNumberFormat="1" applyFont="1" applyFill="1" applyBorder="1" applyAlignment="1">
      <alignment vertical="center"/>
    </xf>
    <xf numFmtId="165" fontId="1" fillId="0" borderId="14" xfId="0" applyNumberFormat="1" applyFont="1" applyFill="1" applyBorder="1" applyAlignment="1">
      <alignment vertical="center"/>
    </xf>
    <xf numFmtId="166" fontId="0" fillId="0" borderId="0" xfId="1" applyFont="1" applyFill="1"/>
    <xf numFmtId="0" fontId="1" fillId="0" borderId="25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 wrapText="1"/>
    </xf>
    <xf numFmtId="43" fontId="0" fillId="0" borderId="0" xfId="0" applyNumberFormat="1" applyFill="1"/>
    <xf numFmtId="0" fontId="1" fillId="0" borderId="27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164" fontId="1" fillId="0" borderId="29" xfId="0" applyNumberFormat="1" applyFont="1" applyFill="1" applyBorder="1" applyAlignment="1">
      <alignment vertical="center"/>
    </xf>
    <xf numFmtId="165" fontId="1" fillId="0" borderId="30" xfId="0" applyNumberFormat="1" applyFont="1" applyFill="1" applyBorder="1" applyAlignment="1">
      <alignment vertical="center"/>
    </xf>
    <xf numFmtId="164" fontId="1" fillId="0" borderId="31" xfId="0" applyNumberFormat="1" applyFont="1" applyFill="1" applyBorder="1" applyAlignment="1">
      <alignment vertical="center"/>
    </xf>
    <xf numFmtId="164" fontId="1" fillId="0" borderId="32" xfId="0" applyNumberFormat="1" applyFont="1" applyFill="1" applyBorder="1" applyAlignment="1">
      <alignment vertical="center"/>
    </xf>
    <xf numFmtId="164" fontId="1" fillId="0" borderId="33" xfId="0" applyNumberFormat="1" applyFont="1" applyFill="1" applyBorder="1" applyAlignment="1">
      <alignment vertical="center"/>
    </xf>
    <xf numFmtId="164" fontId="1" fillId="0" borderId="34" xfId="0" applyNumberFormat="1" applyFont="1" applyFill="1" applyBorder="1" applyAlignment="1">
      <alignment vertical="center"/>
    </xf>
    <xf numFmtId="164" fontId="1" fillId="0" borderId="30" xfId="0" applyNumberFormat="1" applyFont="1" applyFill="1" applyBorder="1" applyAlignment="1">
      <alignment vertical="center"/>
    </xf>
    <xf numFmtId="165" fontId="1" fillId="0" borderId="35" xfId="0" applyNumberFormat="1" applyFont="1" applyFill="1" applyBorder="1" applyAlignment="1">
      <alignment vertical="center"/>
    </xf>
    <xf numFmtId="0" fontId="1" fillId="0" borderId="36" xfId="0" quotePrefix="1" applyFont="1" applyFill="1" applyBorder="1" applyAlignment="1">
      <alignment horizontal="left" vertical="center" wrapText="1"/>
    </xf>
    <xf numFmtId="164" fontId="1" fillId="0" borderId="37" xfId="0" applyNumberFormat="1" applyFont="1" applyFill="1" applyBorder="1" applyAlignment="1">
      <alignment vertical="center"/>
    </xf>
    <xf numFmtId="165" fontId="1" fillId="0" borderId="38" xfId="0" applyNumberFormat="1" applyFont="1" applyFill="1" applyBorder="1" applyAlignment="1">
      <alignment vertical="center"/>
    </xf>
    <xf numFmtId="164" fontId="1" fillId="0" borderId="39" xfId="0" applyNumberFormat="1" applyFont="1" applyFill="1" applyBorder="1" applyAlignment="1">
      <alignment vertical="center"/>
    </xf>
    <xf numFmtId="164" fontId="1" fillId="0" borderId="40" xfId="0" applyNumberFormat="1" applyFont="1" applyFill="1" applyBorder="1" applyAlignment="1">
      <alignment vertical="center"/>
    </xf>
    <xf numFmtId="164" fontId="1" fillId="0" borderId="41" xfId="0" applyNumberFormat="1" applyFont="1" applyFill="1" applyBorder="1" applyAlignment="1">
      <alignment vertical="center"/>
    </xf>
    <xf numFmtId="164" fontId="1" fillId="0" borderId="42" xfId="0" applyNumberFormat="1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vertical="center"/>
    </xf>
    <xf numFmtId="165" fontId="1" fillId="0" borderId="43" xfId="0" applyNumberFormat="1" applyFont="1" applyFill="1" applyBorder="1" applyAlignment="1">
      <alignment vertical="center"/>
    </xf>
    <xf numFmtId="164" fontId="1" fillId="0" borderId="44" xfId="0" applyNumberFormat="1" applyFont="1" applyFill="1" applyBorder="1" applyAlignment="1">
      <alignment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6" xfId="0" quotePrefix="1" applyFont="1" applyFill="1" applyBorder="1" applyAlignment="1">
      <alignment horizontal="left" vertical="center" wrapText="1"/>
    </xf>
    <xf numFmtId="164" fontId="1" fillId="0" borderId="47" xfId="0" applyNumberFormat="1" applyFont="1" applyFill="1" applyBorder="1" applyAlignment="1">
      <alignment vertical="center"/>
    </xf>
    <xf numFmtId="165" fontId="1" fillId="0" borderId="48" xfId="0" applyNumberFormat="1" applyFont="1" applyFill="1" applyBorder="1" applyAlignment="1">
      <alignment vertical="center"/>
    </xf>
    <xf numFmtId="164" fontId="1" fillId="0" borderId="49" xfId="0" applyNumberFormat="1" applyFont="1" applyFill="1" applyBorder="1" applyAlignment="1">
      <alignment vertical="center"/>
    </xf>
    <xf numFmtId="164" fontId="1" fillId="0" borderId="50" xfId="0" applyNumberFormat="1" applyFont="1" applyFill="1" applyBorder="1" applyAlignment="1">
      <alignment vertical="center"/>
    </xf>
    <xf numFmtId="164" fontId="1" fillId="0" borderId="51" xfId="0" applyNumberFormat="1" applyFont="1" applyFill="1" applyBorder="1" applyAlignment="1">
      <alignment vertical="center"/>
    </xf>
    <xf numFmtId="164" fontId="1" fillId="0" borderId="52" xfId="0" applyNumberFormat="1" applyFont="1" applyFill="1" applyBorder="1" applyAlignment="1">
      <alignment vertical="center"/>
    </xf>
    <xf numFmtId="164" fontId="1" fillId="0" borderId="48" xfId="0" applyNumberFormat="1" applyFont="1" applyFill="1" applyBorder="1" applyAlignment="1">
      <alignment vertical="center"/>
    </xf>
    <xf numFmtId="164" fontId="1" fillId="0" borderId="46" xfId="0" applyNumberFormat="1" applyFont="1" applyFill="1" applyBorder="1" applyAlignment="1">
      <alignment vertical="center"/>
    </xf>
    <xf numFmtId="165" fontId="1" fillId="0" borderId="53" xfId="0" applyNumberFormat="1" applyFont="1" applyFill="1" applyBorder="1" applyAlignment="1">
      <alignment vertical="center"/>
    </xf>
    <xf numFmtId="0" fontId="1" fillId="0" borderId="54" xfId="0" applyFont="1" applyFill="1" applyBorder="1" applyAlignment="1">
      <alignment horizontal="left" vertical="center" wrapText="1"/>
    </xf>
    <xf numFmtId="0" fontId="1" fillId="0" borderId="55" xfId="0" quotePrefix="1" applyFont="1" applyFill="1" applyBorder="1" applyAlignment="1">
      <alignment horizontal="left" vertical="center"/>
    </xf>
    <xf numFmtId="164" fontId="1" fillId="0" borderId="56" xfId="0" applyNumberFormat="1" applyFont="1" applyFill="1" applyBorder="1" applyAlignment="1">
      <alignment vertical="center"/>
    </xf>
    <xf numFmtId="165" fontId="1" fillId="0" borderId="57" xfId="0" applyNumberFormat="1" applyFont="1" applyFill="1" applyBorder="1" applyAlignment="1">
      <alignment vertical="center"/>
    </xf>
    <xf numFmtId="164" fontId="1" fillId="0" borderId="58" xfId="0" applyNumberFormat="1" applyFont="1" applyFill="1" applyBorder="1" applyAlignment="1">
      <alignment vertical="center"/>
    </xf>
    <xf numFmtId="164" fontId="1" fillId="0" borderId="59" xfId="0" applyNumberFormat="1" applyFont="1" applyFill="1" applyBorder="1" applyAlignment="1">
      <alignment vertical="center"/>
    </xf>
    <xf numFmtId="164" fontId="1" fillId="0" borderId="60" xfId="0" applyNumberFormat="1" applyFont="1" applyFill="1" applyBorder="1" applyAlignment="1">
      <alignment vertical="center"/>
    </xf>
    <xf numFmtId="164" fontId="1" fillId="0" borderId="61" xfId="0" applyNumberFormat="1" applyFont="1" applyFill="1" applyBorder="1" applyAlignment="1">
      <alignment vertical="center"/>
    </xf>
    <xf numFmtId="164" fontId="1" fillId="0" borderId="57" xfId="0" applyNumberFormat="1" applyFont="1" applyFill="1" applyBorder="1" applyAlignment="1">
      <alignment vertical="center"/>
    </xf>
    <xf numFmtId="164" fontId="1" fillId="0" borderId="55" xfId="0" applyNumberFormat="1" applyFont="1" applyFill="1" applyBorder="1" applyAlignment="1">
      <alignment vertical="center"/>
    </xf>
    <xf numFmtId="165" fontId="1" fillId="0" borderId="62" xfId="0" applyNumberFormat="1" applyFont="1" applyFill="1" applyBorder="1" applyAlignment="1">
      <alignment vertical="center"/>
    </xf>
    <xf numFmtId="164" fontId="1" fillId="0" borderId="63" xfId="0" applyNumberFormat="1" applyFont="1" applyFill="1" applyBorder="1" applyAlignment="1">
      <alignment vertical="center"/>
    </xf>
    <xf numFmtId="164" fontId="1" fillId="0" borderId="64" xfId="0" applyNumberFormat="1" applyFont="1" applyFill="1" applyBorder="1" applyAlignment="1">
      <alignment vertical="center"/>
    </xf>
    <xf numFmtId="0" fontId="1" fillId="0" borderId="65" xfId="0" applyFont="1" applyFill="1" applyBorder="1" applyAlignment="1">
      <alignment horizontal="left" vertical="center" wrapText="1"/>
    </xf>
    <xf numFmtId="0" fontId="1" fillId="0" borderId="66" xfId="0" quotePrefix="1" applyFont="1" applyFill="1" applyBorder="1" applyAlignment="1">
      <alignment horizontal="left" vertical="center"/>
    </xf>
    <xf numFmtId="164" fontId="1" fillId="0" borderId="67" xfId="0" applyNumberFormat="1" applyFont="1" applyFill="1" applyBorder="1" applyAlignment="1">
      <alignment vertical="center"/>
    </xf>
    <xf numFmtId="165" fontId="6" fillId="0" borderId="67" xfId="0" applyNumberFormat="1" applyFont="1" applyFill="1" applyBorder="1" applyAlignment="1">
      <alignment vertical="center"/>
    </xf>
    <xf numFmtId="164" fontId="1" fillId="0" borderId="68" xfId="0" quotePrefix="1" applyNumberFormat="1" applyFont="1" applyFill="1" applyBorder="1" applyAlignment="1">
      <alignment vertical="center"/>
    </xf>
    <xf numFmtId="164" fontId="1" fillId="0" borderId="69" xfId="0" applyNumberFormat="1" applyFont="1" applyFill="1" applyBorder="1" applyAlignment="1">
      <alignment vertical="center"/>
    </xf>
    <xf numFmtId="164" fontId="1" fillId="0" borderId="70" xfId="0" applyNumberFormat="1" applyFont="1" applyFill="1" applyBorder="1" applyAlignment="1">
      <alignment vertical="center"/>
    </xf>
    <xf numFmtId="164" fontId="1" fillId="0" borderId="71" xfId="0" applyNumberFormat="1" applyFont="1" applyFill="1" applyBorder="1" applyAlignment="1">
      <alignment vertical="center"/>
    </xf>
    <xf numFmtId="164" fontId="1" fillId="0" borderId="72" xfId="0" applyNumberFormat="1" applyFont="1" applyFill="1" applyBorder="1" applyAlignment="1">
      <alignment vertical="center"/>
    </xf>
    <xf numFmtId="165" fontId="6" fillId="0" borderId="73" xfId="0" applyNumberFormat="1" applyFont="1" applyFill="1" applyBorder="1" applyAlignment="1">
      <alignment vertical="center"/>
    </xf>
    <xf numFmtId="164" fontId="1" fillId="0" borderId="74" xfId="0" applyNumberFormat="1" applyFont="1" applyFill="1" applyBorder="1" applyAlignment="1">
      <alignment vertical="center"/>
    </xf>
    <xf numFmtId="0" fontId="1" fillId="0" borderId="46" xfId="0" quotePrefix="1" applyFont="1" applyFill="1" applyBorder="1" applyAlignment="1">
      <alignment horizontal="left" vertical="center"/>
    </xf>
    <xf numFmtId="0" fontId="1" fillId="0" borderId="75" xfId="0" applyFont="1" applyFill="1" applyBorder="1" applyAlignment="1">
      <alignment horizontal="left" vertical="center" wrapText="1"/>
    </xf>
    <xf numFmtId="0" fontId="0" fillId="0" borderId="57" xfId="0" applyFill="1" applyBorder="1" applyAlignment="1">
      <alignment vertical="center"/>
    </xf>
    <xf numFmtId="164" fontId="1" fillId="0" borderId="76" xfId="0" applyNumberFormat="1" applyFont="1" applyFill="1" applyBorder="1" applyAlignment="1">
      <alignment vertical="center"/>
    </xf>
    <xf numFmtId="164" fontId="1" fillId="0" borderId="62" xfId="0" applyNumberFormat="1" applyFont="1" applyFill="1" applyBorder="1" applyAlignment="1">
      <alignment vertical="center"/>
    </xf>
    <xf numFmtId="164" fontId="1" fillId="0" borderId="54" xfId="0" applyNumberFormat="1" applyFont="1" applyFill="1" applyBorder="1" applyAlignment="1">
      <alignment vertical="center"/>
    </xf>
    <xf numFmtId="0" fontId="1" fillId="0" borderId="77" xfId="0" applyFont="1" applyFill="1" applyBorder="1" applyAlignment="1">
      <alignment horizontal="left" vertical="center" wrapText="1"/>
    </xf>
    <xf numFmtId="0" fontId="1" fillId="0" borderId="78" xfId="0" quotePrefix="1" applyFont="1" applyFill="1" applyBorder="1" applyAlignment="1">
      <alignment horizontal="left" vertical="center"/>
    </xf>
    <xf numFmtId="0" fontId="0" fillId="0" borderId="79" xfId="0" applyFill="1" applyBorder="1" applyAlignment="1">
      <alignment vertical="center"/>
    </xf>
    <xf numFmtId="164" fontId="1" fillId="0" borderId="80" xfId="0" applyNumberFormat="1" applyFont="1" applyFill="1" applyBorder="1" applyAlignment="1">
      <alignment vertical="center"/>
    </xf>
    <xf numFmtId="164" fontId="1" fillId="0" borderId="81" xfId="0" applyNumberFormat="1" applyFont="1" applyFill="1" applyBorder="1" applyAlignment="1">
      <alignment vertical="center"/>
    </xf>
    <xf numFmtId="164" fontId="1" fillId="0" borderId="82" xfId="0" applyNumberFormat="1" applyFont="1" applyFill="1" applyBorder="1" applyAlignment="1">
      <alignment vertical="center"/>
    </xf>
    <xf numFmtId="164" fontId="1" fillId="0" borderId="83" xfId="0" applyNumberFormat="1" applyFont="1" applyFill="1" applyBorder="1" applyAlignment="1">
      <alignment vertical="center"/>
    </xf>
    <xf numFmtId="164" fontId="1" fillId="0" borderId="79" xfId="0" applyNumberFormat="1" applyFont="1" applyFill="1" applyBorder="1" applyAlignment="1">
      <alignment vertical="center"/>
    </xf>
    <xf numFmtId="164" fontId="1" fillId="0" borderId="84" xfId="0" applyNumberFormat="1" applyFont="1" applyFill="1" applyBorder="1" applyAlignment="1">
      <alignment vertical="center"/>
    </xf>
    <xf numFmtId="164" fontId="1" fillId="0" borderId="85" xfId="0" applyNumberFormat="1" applyFont="1" applyFill="1" applyBorder="1" applyAlignment="1">
      <alignment vertical="center"/>
    </xf>
    <xf numFmtId="0" fontId="1" fillId="0" borderId="24" xfId="0" applyFont="1" applyFill="1" applyBorder="1" applyAlignment="1">
      <alignment horizontal="left" vertical="center"/>
    </xf>
    <xf numFmtId="0" fontId="1" fillId="0" borderId="86" xfId="0" quotePrefix="1" applyFont="1" applyFill="1" applyBorder="1" applyAlignment="1">
      <alignment horizontal="left" vertical="center" wrapText="1"/>
    </xf>
    <xf numFmtId="164" fontId="1" fillId="0" borderId="87" xfId="0" applyNumberFormat="1" applyFont="1" applyFill="1" applyBorder="1" applyAlignment="1">
      <alignment vertical="center"/>
    </xf>
    <xf numFmtId="165" fontId="1" fillId="0" borderId="88" xfId="0" applyNumberFormat="1" applyFont="1" applyFill="1" applyBorder="1" applyAlignment="1">
      <alignment vertical="center"/>
    </xf>
    <xf numFmtId="164" fontId="1" fillId="0" borderId="89" xfId="0" applyNumberFormat="1" applyFont="1" applyFill="1" applyBorder="1" applyAlignment="1">
      <alignment vertical="center"/>
    </xf>
    <xf numFmtId="164" fontId="1" fillId="0" borderId="90" xfId="0" applyNumberFormat="1" applyFont="1" applyFill="1" applyBorder="1" applyAlignment="1">
      <alignment vertical="center"/>
    </xf>
    <xf numFmtId="164" fontId="1" fillId="0" borderId="91" xfId="0" applyNumberFormat="1" applyFont="1" applyFill="1" applyBorder="1" applyAlignment="1">
      <alignment vertical="center"/>
    </xf>
    <xf numFmtId="164" fontId="1" fillId="0" borderId="92" xfId="0" applyNumberFormat="1" applyFont="1" applyFill="1" applyBorder="1" applyAlignment="1">
      <alignment vertical="center"/>
    </xf>
    <xf numFmtId="164" fontId="1" fillId="0" borderId="88" xfId="0" applyNumberFormat="1" applyFont="1" applyFill="1" applyBorder="1" applyAlignment="1">
      <alignment vertical="center"/>
    </xf>
    <xf numFmtId="164" fontId="1" fillId="0" borderId="86" xfId="0" applyNumberFormat="1" applyFont="1" applyFill="1" applyBorder="1" applyAlignment="1">
      <alignment vertical="center"/>
    </xf>
    <xf numFmtId="164" fontId="1" fillId="0" borderId="93" xfId="0" applyNumberFormat="1" applyFont="1" applyFill="1" applyBorder="1" applyAlignment="1">
      <alignment vertical="center"/>
    </xf>
    <xf numFmtId="164" fontId="0" fillId="0" borderId="57" xfId="0" applyNumberFormat="1" applyFill="1" applyBorder="1" applyAlignment="1">
      <alignment vertical="center"/>
    </xf>
    <xf numFmtId="0" fontId="1" fillId="0" borderId="94" xfId="0" applyFont="1" applyFill="1" applyBorder="1" applyAlignment="1">
      <alignment horizontal="left" vertical="center" wrapText="1"/>
    </xf>
    <xf numFmtId="0" fontId="0" fillId="0" borderId="95" xfId="0" applyFill="1" applyBorder="1" applyAlignment="1">
      <alignment vertical="center"/>
    </xf>
    <xf numFmtId="164" fontId="1" fillId="0" borderId="96" xfId="0" applyNumberFormat="1" applyFont="1" applyFill="1" applyBorder="1" applyAlignment="1">
      <alignment vertical="center"/>
    </xf>
    <xf numFmtId="164" fontId="1" fillId="0" borderId="97" xfId="0" applyNumberFormat="1" applyFont="1" applyFill="1" applyBorder="1" applyAlignment="1">
      <alignment vertical="center"/>
    </xf>
    <xf numFmtId="164" fontId="1" fillId="0" borderId="98" xfId="0" applyNumberFormat="1" applyFont="1" applyFill="1" applyBorder="1" applyAlignment="1">
      <alignment vertical="center"/>
    </xf>
    <xf numFmtId="164" fontId="1" fillId="0" borderId="99" xfId="0" applyNumberFormat="1" applyFont="1" applyFill="1" applyBorder="1" applyAlignment="1">
      <alignment vertical="center"/>
    </xf>
    <xf numFmtId="164" fontId="1" fillId="0" borderId="95" xfId="0" applyNumberFormat="1" applyFont="1" applyFill="1" applyBorder="1" applyAlignment="1">
      <alignment vertical="center"/>
    </xf>
    <xf numFmtId="164" fontId="0" fillId="0" borderId="95" xfId="0" applyNumberFormat="1" applyFill="1" applyBorder="1" applyAlignment="1">
      <alignment vertical="center"/>
    </xf>
    <xf numFmtId="164" fontId="1" fillId="0" borderId="100" xfId="0" applyNumberFormat="1" applyFont="1" applyFill="1" applyBorder="1" applyAlignment="1">
      <alignment vertical="center"/>
    </xf>
    <xf numFmtId="164" fontId="1" fillId="0" borderId="102" xfId="0" applyNumberFormat="1" applyFont="1" applyFill="1" applyBorder="1" applyAlignment="1">
      <alignment vertical="center"/>
    </xf>
    <xf numFmtId="164" fontId="0" fillId="0" borderId="79" xfId="0" applyNumberFormat="1" applyFill="1" applyBorder="1" applyAlignment="1">
      <alignment vertical="center"/>
    </xf>
    <xf numFmtId="164" fontId="1" fillId="0" borderId="78" xfId="0" applyNumberFormat="1" applyFont="1" applyFill="1" applyBorder="1" applyAlignment="1">
      <alignment vertical="center"/>
    </xf>
    <xf numFmtId="164" fontId="1" fillId="0" borderId="103" xfId="0" applyNumberFormat="1" applyFont="1" applyFill="1" applyBorder="1" applyAlignment="1">
      <alignment vertical="center"/>
    </xf>
    <xf numFmtId="164" fontId="1" fillId="0" borderId="104" xfId="0" applyNumberFormat="1" applyFont="1" applyFill="1" applyBorder="1" applyAlignment="1">
      <alignment vertical="center"/>
    </xf>
    <xf numFmtId="164" fontId="1" fillId="0" borderId="105" xfId="0" applyNumberFormat="1" applyFont="1" applyFill="1" applyBorder="1" applyAlignment="1">
      <alignment vertical="center"/>
    </xf>
    <xf numFmtId="164" fontId="1" fillId="0" borderId="38" xfId="0" applyNumberFormat="1" applyFont="1" applyFill="1" applyBorder="1" applyAlignment="1">
      <alignment vertical="center"/>
    </xf>
    <xf numFmtId="0" fontId="1" fillId="0" borderId="24" xfId="0" applyFont="1" applyFill="1" applyBorder="1" applyAlignment="1">
      <alignment horizontal="left" vertical="center" wrapText="1"/>
    </xf>
    <xf numFmtId="164" fontId="1" fillId="0" borderId="106" xfId="0" applyNumberFormat="1" applyFont="1" applyFill="1" applyBorder="1" applyAlignment="1">
      <alignment vertical="center"/>
    </xf>
    <xf numFmtId="165" fontId="1" fillId="0" borderId="86" xfId="0" applyNumberFormat="1" applyFont="1" applyFill="1" applyBorder="1" applyAlignment="1">
      <alignment vertical="center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quotePrefix="1" applyFont="1" applyFill="1" applyBorder="1" applyAlignment="1">
      <alignment horizontal="left" vertical="center"/>
    </xf>
    <xf numFmtId="164" fontId="1" fillId="0" borderId="107" xfId="0" applyNumberFormat="1" applyFont="1" applyFill="1" applyBorder="1" applyAlignment="1">
      <alignment vertical="center"/>
    </xf>
    <xf numFmtId="164" fontId="1" fillId="0" borderId="108" xfId="0" applyNumberFormat="1" applyFont="1" applyFill="1" applyBorder="1" applyAlignment="1">
      <alignment vertical="center"/>
    </xf>
    <xf numFmtId="164" fontId="1" fillId="0" borderId="45" xfId="0" applyNumberFormat="1" applyFont="1" applyFill="1" applyBorder="1" applyAlignment="1">
      <alignment vertical="center"/>
    </xf>
    <xf numFmtId="0" fontId="1" fillId="0" borderId="66" xfId="0" applyFont="1" applyFill="1" applyBorder="1" applyAlignment="1">
      <alignment horizontal="left" vertical="center" wrapText="1"/>
    </xf>
    <xf numFmtId="0" fontId="1" fillId="0" borderId="72" xfId="0" quotePrefix="1" applyFont="1" applyFill="1" applyBorder="1" applyAlignment="1">
      <alignment vertical="center"/>
    </xf>
    <xf numFmtId="164" fontId="1" fillId="0" borderId="109" xfId="0" applyNumberFormat="1" applyFont="1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164" fontId="1" fillId="0" borderId="110" xfId="0" applyNumberFormat="1" applyFont="1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164" fontId="1" fillId="0" borderId="65" xfId="0" applyNumberFormat="1" applyFont="1" applyFill="1" applyBorder="1" applyAlignment="1">
      <alignment vertical="center"/>
    </xf>
    <xf numFmtId="0" fontId="1" fillId="0" borderId="111" xfId="0" applyFont="1" applyFill="1" applyBorder="1" applyAlignment="1">
      <alignment horizontal="left" vertical="center" wrapText="1"/>
    </xf>
    <xf numFmtId="0" fontId="6" fillId="0" borderId="86" xfId="0" quotePrefix="1" applyFont="1" applyFill="1" applyBorder="1" applyAlignment="1">
      <alignment horizontal="left" vertical="center"/>
    </xf>
    <xf numFmtId="164" fontId="6" fillId="0" borderId="88" xfId="0" quotePrefix="1" applyNumberFormat="1" applyFont="1" applyFill="1" applyBorder="1" applyAlignment="1">
      <alignment vertical="center"/>
    </xf>
    <xf numFmtId="164" fontId="6" fillId="0" borderId="87" xfId="0" quotePrefix="1" applyNumberFormat="1" applyFont="1" applyFill="1" applyBorder="1" applyAlignment="1">
      <alignment vertical="center"/>
    </xf>
    <xf numFmtId="164" fontId="6" fillId="0" borderId="90" xfId="0" quotePrefix="1" applyNumberFormat="1" applyFont="1" applyFill="1" applyBorder="1" applyAlignment="1">
      <alignment vertical="center"/>
    </xf>
    <xf numFmtId="164" fontId="6" fillId="0" borderId="91" xfId="0" quotePrefix="1" applyNumberFormat="1" applyFont="1" applyFill="1" applyBorder="1" applyAlignment="1">
      <alignment vertical="center"/>
    </xf>
    <xf numFmtId="164" fontId="6" fillId="0" borderId="92" xfId="0" quotePrefix="1" applyNumberFormat="1" applyFont="1" applyFill="1" applyBorder="1" applyAlignment="1">
      <alignment vertical="center"/>
    </xf>
    <xf numFmtId="164" fontId="6" fillId="0" borderId="24" xfId="0" quotePrefix="1" applyNumberFormat="1" applyFont="1" applyFill="1" applyBorder="1" applyAlignment="1">
      <alignment vertical="center"/>
    </xf>
    <xf numFmtId="165" fontId="6" fillId="0" borderId="88" xfId="0" quotePrefix="1" applyNumberFormat="1" applyFont="1" applyFill="1" applyBorder="1" applyAlignment="1">
      <alignment vertical="center"/>
    </xf>
    <xf numFmtId="165" fontId="6" fillId="0" borderId="86" xfId="0" quotePrefix="1" applyNumberFormat="1" applyFont="1" applyFill="1" applyBorder="1" applyAlignment="1">
      <alignment vertical="center"/>
    </xf>
    <xf numFmtId="0" fontId="6" fillId="0" borderId="112" xfId="0" quotePrefix="1" applyFont="1" applyFill="1" applyBorder="1" applyAlignment="1">
      <alignment horizontal="left" vertical="center"/>
    </xf>
    <xf numFmtId="164" fontId="6" fillId="0" borderId="113" xfId="0" quotePrefix="1" applyNumberFormat="1" applyFont="1" applyFill="1" applyBorder="1" applyAlignment="1">
      <alignment vertical="center"/>
    </xf>
    <xf numFmtId="165" fontId="6" fillId="0" borderId="113" xfId="0" quotePrefix="1" applyNumberFormat="1" applyFont="1" applyFill="1" applyBorder="1" applyAlignment="1">
      <alignment vertical="center"/>
    </xf>
    <xf numFmtId="164" fontId="6" fillId="0" borderId="114" xfId="0" quotePrefix="1" applyNumberFormat="1" applyFont="1" applyFill="1" applyBorder="1" applyAlignment="1">
      <alignment vertical="center"/>
    </xf>
    <xf numFmtId="164" fontId="6" fillId="0" borderId="115" xfId="0" quotePrefix="1" applyNumberFormat="1" applyFont="1" applyFill="1" applyBorder="1" applyAlignment="1">
      <alignment vertical="center"/>
    </xf>
    <xf numFmtId="164" fontId="6" fillId="0" borderId="116" xfId="0" quotePrefix="1" applyNumberFormat="1" applyFont="1" applyFill="1" applyBorder="1" applyAlignment="1">
      <alignment vertical="center"/>
    </xf>
    <xf numFmtId="0" fontId="1" fillId="0" borderId="86" xfId="0" quotePrefix="1" applyFont="1" applyFill="1" applyBorder="1" applyAlignment="1">
      <alignment vertical="center"/>
    </xf>
    <xf numFmtId="164" fontId="1" fillId="0" borderId="117" xfId="0" quotePrefix="1" applyNumberFormat="1" applyFont="1" applyFill="1" applyBorder="1" applyAlignment="1">
      <alignment vertical="center"/>
    </xf>
    <xf numFmtId="164" fontId="1" fillId="0" borderId="90" xfId="0" quotePrefix="1" applyNumberFormat="1" applyFont="1" applyFill="1" applyBorder="1" applyAlignment="1">
      <alignment vertical="center"/>
    </xf>
    <xf numFmtId="164" fontId="1" fillId="0" borderId="91" xfId="0" quotePrefix="1" applyNumberFormat="1" applyFont="1" applyFill="1" applyBorder="1" applyAlignment="1">
      <alignment vertical="center"/>
    </xf>
    <xf numFmtId="164" fontId="1" fillId="0" borderId="92" xfId="0" quotePrefix="1" applyNumberFormat="1" applyFont="1" applyFill="1" applyBorder="1" applyAlignment="1">
      <alignment vertical="center"/>
    </xf>
    <xf numFmtId="164" fontId="1" fillId="0" borderId="88" xfId="0" quotePrefix="1" applyNumberFormat="1" applyFont="1" applyFill="1" applyBorder="1" applyAlignment="1">
      <alignment vertical="center"/>
    </xf>
    <xf numFmtId="164" fontId="1" fillId="0" borderId="67" xfId="0" quotePrefix="1" applyNumberFormat="1" applyFont="1" applyFill="1" applyBorder="1" applyAlignment="1">
      <alignment vertical="center"/>
    </xf>
    <xf numFmtId="164" fontId="1" fillId="0" borderId="118" xfId="0" quotePrefix="1" applyNumberFormat="1" applyFont="1" applyFill="1" applyBorder="1" applyAlignment="1">
      <alignment vertical="center"/>
    </xf>
    <xf numFmtId="164" fontId="1" fillId="0" borderId="65" xfId="0" quotePrefix="1" applyNumberFormat="1" applyFont="1" applyFill="1" applyBorder="1" applyAlignment="1">
      <alignment vertical="center"/>
    </xf>
    <xf numFmtId="0" fontId="6" fillId="0" borderId="86" xfId="0" applyFont="1" applyFill="1" applyBorder="1" applyAlignment="1">
      <alignment horizontal="left" vertical="center"/>
    </xf>
    <xf numFmtId="165" fontId="1" fillId="0" borderId="88" xfId="0" quotePrefix="1" applyNumberFormat="1" applyFont="1" applyFill="1" applyBorder="1" applyAlignment="1">
      <alignment vertical="center"/>
    </xf>
    <xf numFmtId="164" fontId="6" fillId="0" borderId="89" xfId="0" quotePrefix="1" applyNumberFormat="1" applyFont="1" applyFill="1" applyBorder="1" applyAlignment="1">
      <alignment vertical="center"/>
    </xf>
    <xf numFmtId="165" fontId="1" fillId="0" borderId="86" xfId="0" quotePrefix="1" applyNumberFormat="1" applyFont="1" applyFill="1" applyBorder="1" applyAlignment="1">
      <alignment vertical="center"/>
    </xf>
    <xf numFmtId="0" fontId="1" fillId="0" borderId="66" xfId="0" quotePrefix="1" applyFont="1" applyFill="1" applyBorder="1" applyAlignment="1">
      <alignment vertical="center"/>
    </xf>
    <xf numFmtId="164" fontId="1" fillId="0" borderId="109" xfId="0" quotePrefix="1" applyNumberFormat="1" applyFont="1" applyFill="1" applyBorder="1" applyAlignment="1">
      <alignment vertical="center"/>
    </xf>
    <xf numFmtId="164" fontId="1" fillId="0" borderId="74" xfId="0" quotePrefix="1" applyNumberFormat="1" applyFont="1" applyFill="1" applyBorder="1" applyAlignment="1">
      <alignment vertical="center"/>
    </xf>
    <xf numFmtId="164" fontId="1" fillId="0" borderId="66" xfId="0" quotePrefix="1" applyNumberFormat="1" applyFont="1" applyFill="1" applyBorder="1" applyAlignment="1">
      <alignment vertical="center"/>
    </xf>
    <xf numFmtId="164" fontId="1" fillId="0" borderId="70" xfId="0" quotePrefix="1" applyNumberFormat="1" applyFont="1" applyFill="1" applyBorder="1" applyAlignment="1">
      <alignment vertical="center"/>
    </xf>
    <xf numFmtId="164" fontId="1" fillId="0" borderId="73" xfId="0" quotePrefix="1" applyNumberFormat="1" applyFont="1" applyFill="1" applyBorder="1" applyAlignment="1">
      <alignment vertical="center"/>
    </xf>
    <xf numFmtId="165" fontId="1" fillId="0" borderId="119" xfId="0" applyNumberFormat="1" applyFont="1" applyFill="1" applyBorder="1" applyAlignment="1">
      <alignment vertical="center"/>
    </xf>
    <xf numFmtId="164" fontId="6" fillId="0" borderId="120" xfId="0" quotePrefix="1" applyNumberFormat="1" applyFont="1" applyFill="1" applyBorder="1" applyAlignment="1">
      <alignment vertical="center"/>
    </xf>
    <xf numFmtId="164" fontId="6" fillId="0" borderId="106" xfId="0" quotePrefix="1" applyNumberFormat="1" applyFont="1" applyFill="1" applyBorder="1" applyAlignment="1">
      <alignment vertical="center"/>
    </xf>
    <xf numFmtId="165" fontId="1" fillId="0" borderId="119" xfId="0" quotePrefix="1" applyNumberFormat="1" applyFont="1" applyFill="1" applyBorder="1" applyAlignment="1">
      <alignment vertical="center"/>
    </xf>
    <xf numFmtId="164" fontId="1" fillId="0" borderId="87" xfId="0" quotePrefix="1" applyNumberFormat="1" applyFont="1" applyFill="1" applyBorder="1" applyAlignment="1">
      <alignment vertical="center"/>
    </xf>
    <xf numFmtId="164" fontId="1" fillId="0" borderId="89" xfId="0" quotePrefix="1" applyNumberFormat="1" applyFont="1" applyFill="1" applyBorder="1" applyAlignment="1">
      <alignment vertical="center"/>
    </xf>
    <xf numFmtId="0" fontId="6" fillId="0" borderId="121" xfId="0" applyFont="1" applyFill="1" applyBorder="1" applyAlignment="1">
      <alignment horizontal="left" vertical="center"/>
    </xf>
    <xf numFmtId="0" fontId="1" fillId="0" borderId="86" xfId="0" quotePrefix="1" applyFont="1" applyFill="1" applyBorder="1" applyAlignment="1">
      <alignment horizontal="left" vertical="center"/>
    </xf>
    <xf numFmtId="165" fontId="1" fillId="0" borderId="67" xfId="0" quotePrefix="1" applyNumberFormat="1" applyFont="1" applyFill="1" applyBorder="1" applyAlignment="1">
      <alignment vertical="center"/>
    </xf>
    <xf numFmtId="164" fontId="1" fillId="0" borderId="110" xfId="0" quotePrefix="1" applyNumberFormat="1" applyFont="1" applyFill="1" applyBorder="1" applyAlignment="1">
      <alignment vertical="center"/>
    </xf>
    <xf numFmtId="164" fontId="1" fillId="0" borderId="71" xfId="0" quotePrefix="1" applyNumberFormat="1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36" xfId="0" quotePrefix="1" applyFont="1" applyFill="1" applyBorder="1" applyAlignment="1">
      <alignment horizontal="left" vertical="center"/>
    </xf>
    <xf numFmtId="164" fontId="1" fillId="0" borderId="122" xfId="0" applyNumberFormat="1" applyFont="1" applyFill="1" applyBorder="1" applyAlignment="1">
      <alignment vertical="center"/>
    </xf>
    <xf numFmtId="165" fontId="1" fillId="0" borderId="123" xfId="0" applyNumberFormat="1" applyFont="1" applyFill="1" applyBorder="1" applyAlignment="1">
      <alignment vertical="center"/>
    </xf>
    <xf numFmtId="164" fontId="1" fillId="0" borderId="124" xfId="0" applyNumberFormat="1" applyFont="1" applyFill="1" applyBorder="1" applyAlignment="1">
      <alignment vertical="center"/>
    </xf>
    <xf numFmtId="164" fontId="1" fillId="0" borderId="125" xfId="0" applyNumberFormat="1" applyFont="1" applyFill="1" applyBorder="1" applyAlignment="1">
      <alignment vertical="center"/>
    </xf>
    <xf numFmtId="164" fontId="1" fillId="0" borderId="126" xfId="0" applyNumberFormat="1" applyFont="1" applyFill="1" applyBorder="1" applyAlignment="1">
      <alignment vertical="center"/>
    </xf>
    <xf numFmtId="164" fontId="1" fillId="0" borderId="127" xfId="0" applyNumberFormat="1" applyFont="1" applyFill="1" applyBorder="1" applyAlignment="1">
      <alignment vertical="center"/>
    </xf>
    <xf numFmtId="164" fontId="1" fillId="0" borderId="123" xfId="0" applyNumberFormat="1" applyFont="1" applyFill="1" applyBorder="1" applyAlignment="1">
      <alignment vertical="center"/>
    </xf>
    <xf numFmtId="164" fontId="1" fillId="0" borderId="129" xfId="0" applyNumberFormat="1" applyFont="1" applyFill="1" applyBorder="1" applyAlignment="1">
      <alignment vertical="center"/>
    </xf>
    <xf numFmtId="0" fontId="1" fillId="0" borderId="45" xfId="0" applyFont="1" applyFill="1" applyBorder="1" applyAlignment="1">
      <alignment horizontal="left" vertical="center" wrapText="1"/>
    </xf>
    <xf numFmtId="164" fontId="1" fillId="0" borderId="47" xfId="0" quotePrefix="1" applyNumberFormat="1" applyFont="1" applyFill="1" applyBorder="1" applyAlignment="1">
      <alignment vertical="center"/>
    </xf>
    <xf numFmtId="165" fontId="1" fillId="0" borderId="48" xfId="0" quotePrefix="1" applyNumberFormat="1" applyFont="1" applyFill="1" applyBorder="1" applyAlignment="1">
      <alignment vertical="center"/>
    </xf>
    <xf numFmtId="164" fontId="1" fillId="0" borderId="107" xfId="0" quotePrefix="1" applyNumberFormat="1" applyFont="1" applyFill="1" applyBorder="1" applyAlignment="1">
      <alignment vertical="center"/>
    </xf>
    <xf numFmtId="164" fontId="1" fillId="0" borderId="93" xfId="0" quotePrefix="1" applyNumberFormat="1" applyFont="1" applyFill="1" applyBorder="1" applyAlignment="1">
      <alignment vertical="center"/>
    </xf>
    <xf numFmtId="164" fontId="1" fillId="0" borderId="51" xfId="0" quotePrefix="1" applyNumberFormat="1" applyFont="1" applyFill="1" applyBorder="1" applyAlignment="1">
      <alignment vertical="center"/>
    </xf>
    <xf numFmtId="164" fontId="1" fillId="0" borderId="52" xfId="0" quotePrefix="1" applyNumberFormat="1" applyFont="1" applyFill="1" applyBorder="1" applyAlignment="1">
      <alignment vertical="center"/>
    </xf>
    <xf numFmtId="164" fontId="1" fillId="0" borderId="48" xfId="0" quotePrefix="1" applyNumberFormat="1" applyFont="1" applyFill="1" applyBorder="1" applyAlignment="1">
      <alignment vertical="center"/>
    </xf>
    <xf numFmtId="164" fontId="1" fillId="0" borderId="49" xfId="0" quotePrefix="1" applyNumberFormat="1" applyFont="1" applyFill="1" applyBorder="1" applyAlignment="1">
      <alignment vertical="center"/>
    </xf>
    <xf numFmtId="0" fontId="1" fillId="0" borderId="112" xfId="0" quotePrefix="1" applyFont="1" applyFill="1" applyBorder="1" applyAlignment="1">
      <alignment horizontal="left" vertical="center"/>
    </xf>
    <xf numFmtId="164" fontId="1" fillId="0" borderId="117" xfId="0" applyNumberFormat="1" applyFont="1" applyFill="1" applyBorder="1" applyAlignment="1">
      <alignment vertical="center"/>
    </xf>
    <xf numFmtId="0" fontId="1" fillId="0" borderId="72" xfId="0" quotePrefix="1" applyFont="1" applyFill="1" applyBorder="1" applyAlignment="1">
      <alignment horizontal="left" vertical="center"/>
    </xf>
    <xf numFmtId="164" fontId="1" fillId="0" borderId="130" xfId="0" applyNumberFormat="1" applyFont="1" applyFill="1" applyBorder="1" applyAlignment="1">
      <alignment vertical="center"/>
    </xf>
    <xf numFmtId="165" fontId="1" fillId="0" borderId="72" xfId="0" quotePrefix="1" applyNumberFormat="1" applyFont="1" applyFill="1" applyBorder="1" applyAlignment="1">
      <alignment vertical="center"/>
    </xf>
    <xf numFmtId="164" fontId="6" fillId="0" borderId="89" xfId="0" applyNumberFormat="1" applyFont="1" applyFill="1" applyBorder="1" applyAlignment="1">
      <alignment vertical="center"/>
    </xf>
    <xf numFmtId="164" fontId="1" fillId="0" borderId="130" xfId="0" quotePrefix="1" applyNumberFormat="1" applyFont="1" applyFill="1" applyBorder="1" applyAlignment="1">
      <alignment vertical="center"/>
    </xf>
    <xf numFmtId="4" fontId="1" fillId="0" borderId="70" xfId="0" quotePrefix="1" applyNumberFormat="1" applyFont="1" applyFill="1" applyBorder="1" applyAlignment="1">
      <alignment vertical="center"/>
    </xf>
    <xf numFmtId="0" fontId="1" fillId="0" borderId="131" xfId="0" applyFont="1" applyFill="1" applyBorder="1" applyAlignment="1">
      <alignment horizontal="left" vertical="center" wrapText="1"/>
    </xf>
    <xf numFmtId="164" fontId="1" fillId="0" borderId="132" xfId="0" quotePrefix="1" applyNumberFormat="1" applyFont="1" applyFill="1" applyBorder="1" applyAlignment="1">
      <alignment vertical="center"/>
    </xf>
    <xf numFmtId="0" fontId="6" fillId="0" borderId="86" xfId="0" quotePrefix="1" applyFont="1" applyFill="1" applyBorder="1" applyAlignment="1">
      <alignment horizontal="left" vertical="center" indent="1"/>
    </xf>
    <xf numFmtId="0" fontId="3" fillId="0" borderId="0" xfId="0" applyFont="1" applyFill="1"/>
    <xf numFmtId="165" fontId="1" fillId="0" borderId="16" xfId="0" applyNumberFormat="1" applyFont="1" applyFill="1" applyBorder="1" applyAlignment="1">
      <alignment vertical="center"/>
    </xf>
    <xf numFmtId="164" fontId="6" fillId="0" borderId="44" xfId="0" applyNumberFormat="1" applyFont="1" applyFill="1" applyBorder="1" applyAlignment="1">
      <alignment vertical="center"/>
    </xf>
    <xf numFmtId="0" fontId="1" fillId="0" borderId="131" xfId="0" quotePrefix="1" applyFont="1" applyFill="1" applyBorder="1" applyAlignment="1">
      <alignment horizontal="left" vertical="center"/>
    </xf>
    <xf numFmtId="165" fontId="1" fillId="0" borderId="10" xfId="0" applyNumberFormat="1" applyFont="1" applyFill="1" applyBorder="1" applyAlignment="1">
      <alignment vertical="center"/>
    </xf>
    <xf numFmtId="164" fontId="1" fillId="0" borderId="132" xfId="0" applyNumberFormat="1" applyFont="1" applyFill="1" applyBorder="1" applyAlignment="1">
      <alignment vertical="center"/>
    </xf>
    <xf numFmtId="0" fontId="6" fillId="0" borderId="111" xfId="0" quotePrefix="1" applyFont="1" applyFill="1" applyBorder="1" applyAlignment="1">
      <alignment horizontal="left" vertical="center"/>
    </xf>
    <xf numFmtId="164" fontId="6" fillId="0" borderId="87" xfId="0" applyNumberFormat="1" applyFont="1" applyFill="1" applyBorder="1" applyAlignment="1">
      <alignment vertical="center"/>
    </xf>
    <xf numFmtId="164" fontId="6" fillId="0" borderId="90" xfId="0" applyNumberFormat="1" applyFont="1" applyFill="1" applyBorder="1" applyAlignment="1">
      <alignment vertical="center"/>
    </xf>
    <xf numFmtId="164" fontId="6" fillId="0" borderId="91" xfId="0" applyNumberFormat="1" applyFont="1" applyFill="1" applyBorder="1" applyAlignment="1">
      <alignment vertical="center"/>
    </xf>
    <xf numFmtId="164" fontId="6" fillId="0" borderId="88" xfId="0" applyNumberFormat="1" applyFont="1" applyFill="1" applyBorder="1" applyAlignment="1">
      <alignment vertical="center"/>
    </xf>
    <xf numFmtId="164" fontId="6" fillId="0" borderId="106" xfId="0" applyNumberFormat="1" applyFont="1" applyFill="1" applyBorder="1" applyAlignment="1">
      <alignment vertical="center"/>
    </xf>
    <xf numFmtId="0" fontId="6" fillId="0" borderId="133" xfId="0" quotePrefix="1" applyFont="1" applyFill="1" applyBorder="1" applyAlignment="1">
      <alignment horizontal="left" vertical="center"/>
    </xf>
    <xf numFmtId="164" fontId="6" fillId="0" borderId="134" xfId="0" applyNumberFormat="1" applyFont="1" applyFill="1" applyBorder="1" applyAlignment="1">
      <alignment vertical="center"/>
    </xf>
    <xf numFmtId="165" fontId="6" fillId="0" borderId="134" xfId="0" applyNumberFormat="1" applyFont="1" applyFill="1" applyBorder="1" applyAlignment="1">
      <alignment vertical="center"/>
    </xf>
    <xf numFmtId="164" fontId="6" fillId="0" borderId="114" xfId="0" applyNumberFormat="1" applyFont="1" applyFill="1" applyBorder="1" applyAlignment="1">
      <alignment vertical="center"/>
    </xf>
    <xf numFmtId="164" fontId="6" fillId="0" borderId="115" xfId="0" applyNumberFormat="1" applyFont="1" applyFill="1" applyBorder="1" applyAlignment="1">
      <alignment vertical="center"/>
    </xf>
    <xf numFmtId="164" fontId="6" fillId="0" borderId="113" xfId="0" applyNumberFormat="1" applyFont="1" applyFill="1" applyBorder="1" applyAlignment="1">
      <alignment vertical="center"/>
    </xf>
    <xf numFmtId="164" fontId="6" fillId="0" borderId="135" xfId="0" applyNumberFormat="1" applyFont="1" applyFill="1" applyBorder="1" applyAlignment="1">
      <alignment vertical="center"/>
    </xf>
    <xf numFmtId="165" fontId="1" fillId="0" borderId="67" xfId="0" applyNumberFormat="1" applyFont="1" applyFill="1" applyBorder="1" applyAlignment="1">
      <alignment vertical="center"/>
    </xf>
    <xf numFmtId="165" fontId="1" fillId="0" borderId="72" xfId="0" applyNumberFormat="1" applyFont="1" applyFill="1" applyBorder="1" applyAlignment="1">
      <alignment vertical="center"/>
    </xf>
    <xf numFmtId="165" fontId="6" fillId="0" borderId="87" xfId="0" applyNumberFormat="1" applyFont="1" applyFill="1" applyBorder="1" applyAlignment="1">
      <alignment vertical="center"/>
    </xf>
    <xf numFmtId="165" fontId="6" fillId="0" borderId="47" xfId="0" applyNumberFormat="1" applyFont="1" applyFill="1" applyBorder="1" applyAlignment="1">
      <alignment vertical="center"/>
    </xf>
    <xf numFmtId="164" fontId="6" fillId="0" borderId="49" xfId="0" quotePrefix="1" applyNumberFormat="1" applyFont="1" applyFill="1" applyBorder="1" applyAlignment="1">
      <alignment vertical="center"/>
    </xf>
    <xf numFmtId="164" fontId="1" fillId="0" borderId="106" xfId="0" quotePrefix="1" applyNumberFormat="1" applyFont="1" applyFill="1" applyBorder="1" applyAlignment="1">
      <alignment vertical="center"/>
    </xf>
    <xf numFmtId="165" fontId="1" fillId="0" borderId="87" xfId="0" applyNumberFormat="1" applyFont="1" applyFill="1" applyBorder="1" applyAlignment="1">
      <alignment vertical="center"/>
    </xf>
    <xf numFmtId="164" fontId="6" fillId="0" borderId="109" xfId="0" quotePrefix="1" applyNumberFormat="1" applyFont="1" applyFill="1" applyBorder="1" applyAlignment="1">
      <alignment vertical="center"/>
    </xf>
    <xf numFmtId="0" fontId="6" fillId="0" borderId="101" xfId="0" applyFont="1" applyFill="1" applyBorder="1" applyAlignment="1">
      <alignment horizontal="center" vertical="center"/>
    </xf>
    <xf numFmtId="164" fontId="1" fillId="0" borderId="136" xfId="0" applyNumberFormat="1" applyFont="1" applyFill="1" applyBorder="1" applyAlignment="1">
      <alignment vertical="center"/>
    </xf>
    <xf numFmtId="164" fontId="1" fillId="0" borderId="137" xfId="0" applyNumberFormat="1" applyFont="1" applyFill="1" applyBorder="1" applyAlignment="1">
      <alignment vertical="center"/>
    </xf>
    <xf numFmtId="0" fontId="1" fillId="0" borderId="138" xfId="0" applyFont="1" applyFill="1" applyBorder="1" applyAlignment="1">
      <alignment horizontal="left" vertical="center" wrapText="1"/>
    </xf>
    <xf numFmtId="164" fontId="1" fillId="0" borderId="139" xfId="0" applyNumberFormat="1" applyFont="1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4" fontId="0" fillId="0" borderId="88" xfId="0" applyNumberFormat="1" applyFill="1" applyBorder="1" applyAlignment="1">
      <alignment vertical="center"/>
    </xf>
    <xf numFmtId="164" fontId="8" fillId="0" borderId="0" xfId="0" applyNumberFormat="1" applyFont="1" applyFill="1"/>
    <xf numFmtId="0" fontId="0" fillId="2" borderId="0" xfId="0" applyFill="1"/>
    <xf numFmtId="164" fontId="0" fillId="2" borderId="0" xfId="0" applyNumberFormat="1" applyFill="1"/>
    <xf numFmtId="4" fontId="3" fillId="0" borderId="88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0" fontId="1" fillId="0" borderId="86" xfId="0" applyFont="1" applyFill="1" applyBorder="1" applyAlignment="1">
      <alignment horizontal="left" vertical="center"/>
    </xf>
    <xf numFmtId="0" fontId="2" fillId="0" borderId="88" xfId="0" applyFont="1" applyFill="1" applyBorder="1" applyAlignment="1">
      <alignment vertical="center"/>
    </xf>
    <xf numFmtId="0" fontId="1" fillId="0" borderId="46" xfId="0" applyFont="1" applyFill="1" applyBorder="1" applyAlignment="1">
      <alignment horizontal="left" vertical="center" wrapText="1"/>
    </xf>
    <xf numFmtId="0" fontId="1" fillId="0" borderId="48" xfId="0" quotePrefix="1" applyFont="1" applyFill="1" applyBorder="1" applyAlignment="1">
      <alignment horizontal="left" vertical="center"/>
    </xf>
    <xf numFmtId="164" fontId="6" fillId="0" borderId="48" xfId="0" quotePrefix="1" applyNumberFormat="1" applyFont="1" applyFill="1" applyBorder="1" applyAlignment="1">
      <alignment vertical="center"/>
    </xf>
    <xf numFmtId="165" fontId="1" fillId="0" borderId="14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6" xfId="0" applyFill="1" applyBorder="1" applyAlignment="1">
      <alignment vertical="center"/>
    </xf>
    <xf numFmtId="165" fontId="6" fillId="0" borderId="87" xfId="0" quotePrefix="1" applyNumberFormat="1" applyFont="1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 wrapText="1"/>
    </xf>
    <xf numFmtId="0" fontId="1" fillId="0" borderId="30" xfId="0" quotePrefix="1" applyFont="1" applyFill="1" applyBorder="1" applyAlignment="1">
      <alignment horizontal="left" vertical="center"/>
    </xf>
    <xf numFmtId="164" fontId="1" fillId="0" borderId="30" xfId="0" quotePrefix="1" applyNumberFormat="1" applyFont="1" applyFill="1" applyBorder="1" applyAlignment="1">
      <alignment vertical="center"/>
    </xf>
    <xf numFmtId="165" fontId="1" fillId="0" borderId="30" xfId="0" quotePrefix="1" applyNumberFormat="1" applyFont="1" applyFill="1" applyBorder="1" applyAlignment="1">
      <alignment vertical="center"/>
    </xf>
    <xf numFmtId="164" fontId="1" fillId="0" borderId="31" xfId="0" quotePrefix="1" applyNumberFormat="1" applyFont="1" applyFill="1" applyBorder="1" applyAlignment="1">
      <alignment vertical="center"/>
    </xf>
    <xf numFmtId="164" fontId="1" fillId="0" borderId="32" xfId="0" quotePrefix="1" applyNumberFormat="1" applyFont="1" applyFill="1" applyBorder="1" applyAlignment="1">
      <alignment vertical="center"/>
    </xf>
    <xf numFmtId="164" fontId="1" fillId="0" borderId="33" xfId="0" quotePrefix="1" applyNumberFormat="1" applyFont="1" applyFill="1" applyBorder="1" applyAlignment="1">
      <alignment vertical="center"/>
    </xf>
    <xf numFmtId="164" fontId="1" fillId="0" borderId="34" xfId="0" quotePrefix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06" xfId="0" applyFont="1" applyFill="1" applyBorder="1" applyAlignment="1">
      <alignment horizontal="left" vertical="center" wrapText="1"/>
    </xf>
    <xf numFmtId="0" fontId="1" fillId="0" borderId="128" xfId="0" quotePrefix="1" applyFont="1" applyFill="1" applyBorder="1" applyAlignment="1">
      <alignment horizontal="left" vertical="center"/>
    </xf>
    <xf numFmtId="165" fontId="6" fillId="0" borderId="122" xfId="0" applyNumberFormat="1" applyFont="1" applyFill="1" applyBorder="1" applyAlignment="1">
      <alignment vertical="center"/>
    </xf>
    <xf numFmtId="164" fontId="1" fillId="0" borderId="141" xfId="0" applyNumberFormat="1" applyFont="1" applyFill="1" applyBorder="1" applyAlignment="1">
      <alignment vertical="center"/>
    </xf>
    <xf numFmtId="0" fontId="1" fillId="0" borderId="68" xfId="0" applyFont="1" applyFill="1" applyBorder="1" applyAlignment="1">
      <alignment horizontal="left" vertical="center" wrapText="1"/>
    </xf>
    <xf numFmtId="0" fontId="0" fillId="0" borderId="88" xfId="0" applyFill="1" applyBorder="1" applyAlignment="1">
      <alignment vertical="center"/>
    </xf>
    <xf numFmtId="164" fontId="6" fillId="0" borderId="92" xfId="0" applyNumberFormat="1" applyFont="1" applyFill="1" applyBorder="1" applyAlignment="1">
      <alignment vertical="center"/>
    </xf>
    <xf numFmtId="164" fontId="6" fillId="0" borderId="111" xfId="0" applyNumberFormat="1" applyFont="1" applyFill="1" applyBorder="1" applyAlignment="1">
      <alignment vertical="center"/>
    </xf>
    <xf numFmtId="164" fontId="6" fillId="0" borderId="24" xfId="0" applyNumberFormat="1" applyFont="1" applyFill="1" applyBorder="1" applyAlignment="1">
      <alignment vertical="center"/>
    </xf>
    <xf numFmtId="164" fontId="6" fillId="0" borderId="111" xfId="0" quotePrefix="1" applyNumberFormat="1" applyFont="1" applyFill="1" applyBorder="1" applyAlignment="1">
      <alignment vertical="center"/>
    </xf>
    <xf numFmtId="165" fontId="6" fillId="0" borderId="88" xfId="0" applyNumberFormat="1" applyFont="1" applyFill="1" applyBorder="1" applyAlignment="1">
      <alignment vertical="center"/>
    </xf>
    <xf numFmtId="164" fontId="6" fillId="0" borderId="133" xfId="0" applyNumberFormat="1" applyFont="1" applyFill="1" applyBorder="1" applyAlignment="1">
      <alignment vertical="center"/>
    </xf>
    <xf numFmtId="164" fontId="6" fillId="0" borderId="142" xfId="0" applyNumberFormat="1" applyFont="1" applyFill="1" applyBorder="1" applyAlignment="1">
      <alignment vertical="center"/>
    </xf>
    <xf numFmtId="164" fontId="6" fillId="0" borderId="143" xfId="0" applyNumberFormat="1" applyFont="1" applyFill="1" applyBorder="1" applyAlignment="1">
      <alignment vertical="center"/>
    </xf>
    <xf numFmtId="0" fontId="1" fillId="0" borderId="132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64" fontId="1" fillId="0" borderId="68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74" xfId="0" applyNumberFormat="1" applyFont="1" applyFill="1" applyBorder="1" applyAlignment="1">
      <alignment vertical="center"/>
    </xf>
    <xf numFmtId="0" fontId="6" fillId="0" borderId="144" xfId="0" quotePrefix="1" applyFont="1" applyFill="1" applyBorder="1" applyAlignment="1">
      <alignment horizontal="left" vertical="center"/>
    </xf>
    <xf numFmtId="0" fontId="6" fillId="0" borderId="121" xfId="0" quotePrefix="1" applyFont="1" applyFill="1" applyBorder="1" applyAlignment="1">
      <alignment horizontal="left" vertical="center"/>
    </xf>
    <xf numFmtId="164" fontId="6" fillId="0" borderId="145" xfId="0" applyNumberFormat="1" applyFont="1" applyFill="1" applyBorder="1" applyAlignment="1">
      <alignment vertical="center"/>
    </xf>
    <xf numFmtId="165" fontId="1" fillId="0" borderId="146" xfId="0" applyNumberFormat="1" applyFont="1" applyFill="1" applyBorder="1" applyAlignment="1">
      <alignment vertical="center"/>
    </xf>
    <xf numFmtId="164" fontId="6" fillId="0" borderId="147" xfId="0" applyNumberFormat="1" applyFont="1" applyFill="1" applyBorder="1" applyAlignment="1">
      <alignment vertical="center"/>
    </xf>
    <xf numFmtId="164" fontId="6" fillId="0" borderId="148" xfId="0" applyNumberFormat="1" applyFont="1" applyFill="1" applyBorder="1" applyAlignment="1">
      <alignment vertical="center"/>
    </xf>
    <xf numFmtId="164" fontId="6" fillId="0" borderId="149" xfId="0" applyNumberFormat="1" applyFont="1" applyFill="1" applyBorder="1" applyAlignment="1">
      <alignment vertical="center"/>
    </xf>
    <xf numFmtId="164" fontId="6" fillId="0" borderId="150" xfId="0" applyNumberFormat="1" applyFont="1" applyFill="1" applyBorder="1" applyAlignment="1">
      <alignment vertical="center"/>
    </xf>
    <xf numFmtId="164" fontId="6" fillId="0" borderId="146" xfId="0" applyNumberFormat="1" applyFont="1" applyFill="1" applyBorder="1" applyAlignment="1">
      <alignment vertical="center"/>
    </xf>
    <xf numFmtId="164" fontId="6" fillId="0" borderId="151" xfId="0" applyNumberFormat="1" applyFont="1" applyFill="1" applyBorder="1" applyAlignment="1">
      <alignment vertical="center"/>
    </xf>
    <xf numFmtId="0" fontId="1" fillId="0" borderId="140" xfId="0" applyFont="1" applyFill="1" applyBorder="1" applyAlignment="1">
      <alignment horizontal="left" vertical="center" wrapText="1"/>
    </xf>
    <xf numFmtId="0" fontId="0" fillId="0" borderId="113" xfId="0" applyFill="1" applyBorder="1" applyAlignment="1">
      <alignment vertical="center"/>
    </xf>
    <xf numFmtId="0" fontId="0" fillId="0" borderId="152" xfId="0" applyFill="1" applyBorder="1" applyAlignment="1">
      <alignment vertical="center"/>
    </xf>
    <xf numFmtId="164" fontId="1" fillId="0" borderId="135" xfId="0" applyNumberFormat="1" applyFont="1" applyFill="1" applyBorder="1" applyAlignment="1">
      <alignment vertical="center"/>
    </xf>
    <xf numFmtId="164" fontId="1" fillId="0" borderId="114" xfId="0" applyNumberFormat="1" applyFont="1" applyFill="1" applyBorder="1" applyAlignment="1">
      <alignment vertical="center"/>
    </xf>
    <xf numFmtId="164" fontId="1" fillId="0" borderId="115" xfId="0" applyNumberFormat="1" applyFont="1" applyFill="1" applyBorder="1" applyAlignment="1">
      <alignment vertical="center"/>
    </xf>
    <xf numFmtId="164" fontId="1" fillId="0" borderId="116" xfId="0" applyNumberFormat="1" applyFont="1" applyFill="1" applyBorder="1" applyAlignment="1">
      <alignment vertical="center"/>
    </xf>
    <xf numFmtId="164" fontId="1" fillId="0" borderId="113" xfId="0" applyNumberFormat="1" applyFont="1" applyFill="1" applyBorder="1" applyAlignment="1">
      <alignment vertical="center"/>
    </xf>
    <xf numFmtId="164" fontId="1" fillId="0" borderId="153" xfId="0" applyNumberFormat="1" applyFont="1" applyFill="1" applyBorder="1" applyAlignment="1">
      <alignment vertical="center"/>
    </xf>
    <xf numFmtId="164" fontId="1" fillId="0" borderId="11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73" xfId="0" applyFill="1" applyBorder="1" applyAlignment="1">
      <alignment vertical="center"/>
    </xf>
    <xf numFmtId="0" fontId="1" fillId="0" borderId="154" xfId="0" applyFont="1" applyFill="1" applyBorder="1" applyAlignment="1">
      <alignment horizontal="left" vertical="center" wrapText="1"/>
    </xf>
    <xf numFmtId="0" fontId="0" fillId="0" borderId="154" xfId="0" applyFill="1" applyBorder="1" applyAlignment="1">
      <alignment vertical="center"/>
    </xf>
    <xf numFmtId="164" fontId="6" fillId="0" borderId="117" xfId="0" applyNumberFormat="1" applyFont="1" applyFill="1" applyBorder="1" applyAlignment="1">
      <alignment vertical="center"/>
    </xf>
    <xf numFmtId="0" fontId="0" fillId="0" borderId="109" xfId="0" applyFill="1" applyBorder="1" applyAlignment="1">
      <alignment vertical="center"/>
    </xf>
    <xf numFmtId="165" fontId="1" fillId="0" borderId="113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4" fontId="1" fillId="0" borderId="73" xfId="0" applyNumberFormat="1" applyFont="1" applyFill="1" applyBorder="1" applyAlignment="1">
      <alignment vertical="center"/>
    </xf>
    <xf numFmtId="165" fontId="1" fillId="0" borderId="146" xfId="0" quotePrefix="1" applyNumberFormat="1" applyFont="1" applyFill="1" applyBorder="1" applyAlignment="1">
      <alignment vertical="center"/>
    </xf>
    <xf numFmtId="164" fontId="6" fillId="0" borderId="155" xfId="0" applyNumberFormat="1" applyFont="1" applyFill="1" applyBorder="1" applyAlignment="1">
      <alignment vertical="center"/>
    </xf>
    <xf numFmtId="165" fontId="1" fillId="0" borderId="121" xfId="0" quotePrefix="1" applyNumberFormat="1" applyFont="1" applyFill="1" applyBorder="1" applyAlignment="1">
      <alignment vertical="center"/>
    </xf>
    <xf numFmtId="0" fontId="6" fillId="0" borderId="10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" fillId="0" borderId="128" xfId="0" applyFont="1" applyFill="1" applyBorder="1" applyAlignment="1">
      <alignment horizontal="left" vertical="center" wrapText="1"/>
    </xf>
    <xf numFmtId="0" fontId="0" fillId="0" borderId="123" xfId="0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164" fontId="1" fillId="0" borderId="128" xfId="0" applyNumberFormat="1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164" fontId="1" fillId="0" borderId="156" xfId="0" applyNumberFormat="1" applyFont="1" applyFill="1" applyBorder="1" applyAlignment="1">
      <alignment vertical="center"/>
    </xf>
    <xf numFmtId="164" fontId="1" fillId="0" borderId="36" xfId="0" applyNumberFormat="1" applyFont="1" applyFill="1" applyBorder="1" applyAlignment="1">
      <alignment vertical="center"/>
    </xf>
    <xf numFmtId="164" fontId="1" fillId="0" borderId="140" xfId="0" applyNumberFormat="1" applyFont="1" applyFill="1" applyBorder="1" applyAlignment="1">
      <alignment vertical="center"/>
    </xf>
    <xf numFmtId="0" fontId="2" fillId="0" borderId="154" xfId="0" applyFont="1" applyFill="1" applyBorder="1" applyAlignment="1">
      <alignment vertical="center"/>
    </xf>
    <xf numFmtId="0" fontId="1" fillId="0" borderId="72" xfId="0" applyFont="1" applyFill="1" applyBorder="1" applyAlignment="1">
      <alignment horizontal="left" vertical="center" wrapText="1"/>
    </xf>
    <xf numFmtId="0" fontId="1" fillId="0" borderId="67" xfId="0" quotePrefix="1" applyFont="1" applyFill="1" applyBorder="1" applyAlignment="1">
      <alignment horizontal="left" vertical="center"/>
    </xf>
    <xf numFmtId="0" fontId="0" fillId="0" borderId="156" xfId="0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0" fillId="0" borderId="140" xfId="0" applyFill="1" applyBorder="1" applyAlignment="1">
      <alignment vertical="center"/>
    </xf>
    <xf numFmtId="0" fontId="1" fillId="0" borderId="111" xfId="0" quotePrefix="1" applyFont="1" applyFill="1" applyBorder="1" applyAlignment="1">
      <alignment horizontal="left" vertical="center"/>
    </xf>
    <xf numFmtId="164" fontId="6" fillId="0" borderId="65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8" xfId="0" quotePrefix="1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64" fontId="1" fillId="0" borderId="15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vertical="center"/>
    </xf>
    <xf numFmtId="165" fontId="1" fillId="0" borderId="24" xfId="0" applyNumberFormat="1" applyFont="1" applyFill="1" applyBorder="1" applyAlignment="1">
      <alignment vertical="center"/>
    </xf>
    <xf numFmtId="165" fontId="1" fillId="0" borderId="87" xfId="0" quotePrefix="1" applyNumberFormat="1" applyFont="1" applyFill="1" applyBorder="1" applyAlignment="1">
      <alignment vertical="center"/>
    </xf>
    <xf numFmtId="164" fontId="6" fillId="0" borderId="151" xfId="0" quotePrefix="1" applyNumberFormat="1" applyFont="1" applyFill="1" applyBorder="1" applyAlignment="1">
      <alignment vertical="center"/>
    </xf>
    <xf numFmtId="164" fontId="6" fillId="0" borderId="101" xfId="0" quotePrefix="1" applyNumberFormat="1" applyFont="1" applyFill="1" applyBorder="1" applyAlignment="1">
      <alignment vertical="center"/>
    </xf>
    <xf numFmtId="165" fontId="1" fillId="0" borderId="101" xfId="0" quotePrefix="1" applyNumberFormat="1" applyFont="1" applyFill="1" applyBorder="1" applyAlignment="1">
      <alignment vertical="center"/>
    </xf>
    <xf numFmtId="164" fontId="6" fillId="0" borderId="101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128" xfId="0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vertical="center"/>
    </xf>
    <xf numFmtId="164" fontId="1" fillId="0" borderId="131" xfId="0" applyNumberFormat="1" applyFont="1" applyFill="1" applyBorder="1" applyAlignment="1">
      <alignment vertical="center"/>
    </xf>
    <xf numFmtId="0" fontId="1" fillId="0" borderId="72" xfId="0" applyFont="1" applyFill="1" applyBorder="1" applyAlignment="1">
      <alignment horizontal="left" vertical="center"/>
    </xf>
    <xf numFmtId="164" fontId="1" fillId="0" borderId="154" xfId="0" applyNumberFormat="1" applyFont="1" applyFill="1" applyBorder="1" applyAlignment="1">
      <alignment vertical="center"/>
    </xf>
    <xf numFmtId="164" fontId="1" fillId="0" borderId="157" xfId="0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1" fillId="0" borderId="158" xfId="0" applyNumberFormat="1" applyFont="1" applyFill="1" applyBorder="1" applyAlignment="1">
      <alignment vertical="center"/>
    </xf>
    <xf numFmtId="164" fontId="1" fillId="0" borderId="159" xfId="0" applyNumberFormat="1" applyFont="1" applyFill="1" applyBorder="1" applyAlignment="1">
      <alignment vertical="center"/>
    </xf>
    <xf numFmtId="164" fontId="1" fillId="0" borderId="160" xfId="0" applyNumberFormat="1" applyFont="1" applyFill="1" applyBorder="1" applyAlignment="1">
      <alignment vertical="center"/>
    </xf>
    <xf numFmtId="164" fontId="1" fillId="0" borderId="161" xfId="0" applyNumberFormat="1" applyFont="1" applyFill="1" applyBorder="1" applyAlignment="1">
      <alignment vertical="center"/>
    </xf>
    <xf numFmtId="164" fontId="1" fillId="0" borderId="10" xfId="0" applyNumberFormat="1" applyFont="1" applyFill="1" applyBorder="1" applyAlignment="1">
      <alignment vertical="center"/>
    </xf>
    <xf numFmtId="164" fontId="1" fillId="0" borderId="26" xfId="0" applyNumberFormat="1" applyFont="1" applyFill="1" applyBorder="1" applyAlignment="1">
      <alignment vertical="center"/>
    </xf>
    <xf numFmtId="164" fontId="1" fillId="0" borderId="162" xfId="0" applyNumberFormat="1" applyFont="1" applyFill="1" applyBorder="1" applyAlignment="1">
      <alignment vertical="center"/>
    </xf>
    <xf numFmtId="0" fontId="1" fillId="0" borderId="163" xfId="0" applyFont="1" applyFill="1" applyBorder="1" applyAlignment="1">
      <alignment horizontal="left" vertical="center" wrapText="1"/>
    </xf>
    <xf numFmtId="164" fontId="6" fillId="0" borderId="145" xfId="0" quotePrefix="1" applyNumberFormat="1" applyFont="1" applyFill="1" applyBorder="1" applyAlignment="1">
      <alignment vertical="center"/>
    </xf>
    <xf numFmtId="164" fontId="6" fillId="0" borderId="147" xfId="0" quotePrefix="1" applyNumberFormat="1" applyFont="1" applyFill="1" applyBorder="1" applyAlignment="1">
      <alignment vertical="center"/>
    </xf>
    <xf numFmtId="164" fontId="6" fillId="0" borderId="148" xfId="0" quotePrefix="1" applyNumberFormat="1" applyFont="1" applyFill="1" applyBorder="1" applyAlignment="1">
      <alignment vertical="center"/>
    </xf>
    <xf numFmtId="164" fontId="6" fillId="0" borderId="149" xfId="0" quotePrefix="1" applyNumberFormat="1" applyFont="1" applyFill="1" applyBorder="1" applyAlignment="1">
      <alignment vertical="center"/>
    </xf>
    <xf numFmtId="164" fontId="6" fillId="0" borderId="150" xfId="0" quotePrefix="1" applyNumberFormat="1" applyFont="1" applyFill="1" applyBorder="1" applyAlignment="1">
      <alignment vertical="center"/>
    </xf>
    <xf numFmtId="164" fontId="6" fillId="0" borderId="146" xfId="0" quotePrefix="1" applyNumberFormat="1" applyFont="1" applyFill="1" applyBorder="1" applyAlignment="1">
      <alignment vertical="center"/>
    </xf>
    <xf numFmtId="165" fontId="6" fillId="0" borderId="121" xfId="0" quotePrefix="1" applyNumberFormat="1" applyFon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166" fontId="3" fillId="0" borderId="0" xfId="1" applyFill="1" applyAlignment="1">
      <alignment vertical="center"/>
    </xf>
    <xf numFmtId="168" fontId="0" fillId="0" borderId="0" xfId="0" applyNumberFormat="1" applyFill="1" applyAlignment="1">
      <alignment vertical="center"/>
    </xf>
    <xf numFmtId="166" fontId="0" fillId="0" borderId="0" xfId="1" applyNumberFormat="1" applyFont="1" applyFill="1" applyAlignment="1">
      <alignment vertical="center"/>
    </xf>
    <xf numFmtId="164" fontId="3" fillId="0" borderId="0" xfId="1" applyNumberFormat="1" applyFill="1" applyAlignment="1">
      <alignment vertical="center"/>
    </xf>
    <xf numFmtId="169" fontId="0" fillId="0" borderId="0" xfId="0" applyNumberFormat="1" applyFill="1" applyAlignment="1">
      <alignment vertical="center"/>
    </xf>
    <xf numFmtId="166" fontId="0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left" vertical="center" indent="5"/>
    </xf>
    <xf numFmtId="166" fontId="6" fillId="0" borderId="0" xfId="1" applyFont="1" applyFill="1" applyAlignment="1">
      <alignment vertical="center"/>
    </xf>
    <xf numFmtId="164" fontId="1" fillId="0" borderId="29" xfId="0" quotePrefix="1" applyNumberFormat="1" applyFont="1" applyFill="1" applyBorder="1" applyAlignment="1">
      <alignment vertical="center"/>
    </xf>
    <xf numFmtId="165" fontId="6" fillId="0" borderId="67" xfId="0" quotePrefix="1" applyNumberFormat="1" applyFont="1" applyFill="1" applyBorder="1" applyAlignment="1">
      <alignment vertical="center"/>
    </xf>
    <xf numFmtId="167" fontId="1" fillId="0" borderId="88" xfId="0" quotePrefix="1" applyNumberFormat="1" applyFont="1" applyFill="1" applyBorder="1" applyAlignment="1">
      <alignment vertical="center"/>
    </xf>
    <xf numFmtId="165" fontId="6" fillId="0" borderId="113" xfId="0" applyNumberFormat="1" applyFont="1" applyFill="1" applyBorder="1" applyAlignment="1">
      <alignment vertical="center"/>
    </xf>
    <xf numFmtId="165" fontId="6" fillId="0" borderId="48" xfId="0" applyNumberFormat="1" applyFont="1" applyFill="1" applyBorder="1" applyAlignment="1">
      <alignment vertical="center"/>
    </xf>
    <xf numFmtId="165" fontId="6" fillId="0" borderId="16" xfId="0" quotePrefix="1" applyNumberFormat="1" applyFont="1" applyFill="1" applyBorder="1" applyAlignment="1">
      <alignment vertical="center"/>
    </xf>
    <xf numFmtId="165" fontId="6" fillId="0" borderId="123" xfId="0" applyNumberFormat="1" applyFont="1" applyFill="1" applyBorder="1" applyAlignment="1">
      <alignment vertical="center"/>
    </xf>
    <xf numFmtId="164" fontId="1" fillId="0" borderId="164" xfId="0" applyNumberFormat="1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textRotation="90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0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164" fontId="1" fillId="0" borderId="9" xfId="0" quotePrefix="1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165" fontId="0" fillId="0" borderId="16" xfId="0" applyNumberFormat="1" applyFill="1" applyBorder="1" applyAlignment="1">
      <alignment horizontal="center" vertical="center" wrapText="1"/>
    </xf>
    <xf numFmtId="164" fontId="1" fillId="0" borderId="11" xfId="0" quotePrefix="1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" fillId="0" borderId="9" xfId="0" quotePrefix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quotePrefix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textRotation="90" wrapText="1"/>
    </xf>
    <xf numFmtId="0" fontId="5" fillId="0" borderId="24" xfId="0" applyFont="1" applyFill="1" applyBorder="1" applyAlignment="1">
      <alignment horizontal="center" vertical="center" textRotation="90" wrapText="1"/>
    </xf>
    <xf numFmtId="0" fontId="5" fillId="0" borderId="101" xfId="0" applyFont="1" applyFill="1" applyBorder="1" applyAlignment="1">
      <alignment horizontal="center" vertical="center" textRotation="90" wrapText="1"/>
    </xf>
    <xf numFmtId="0" fontId="0" fillId="0" borderId="24" xfId="0" applyFill="1" applyBorder="1" applyAlignment="1">
      <alignment horizontal="center" vertical="center" wrapText="1"/>
    </xf>
    <xf numFmtId="0" fontId="0" fillId="0" borderId="101" xfId="0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textRotation="90" wrapText="1"/>
    </xf>
    <xf numFmtId="0" fontId="3" fillId="0" borderId="2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0" fillId="0" borderId="88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textRotation="90" wrapText="1"/>
    </xf>
    <xf numFmtId="0" fontId="7" fillId="0" borderId="101" xfId="0" applyFont="1" applyFill="1" applyBorder="1" applyAlignment="1">
      <alignment horizontal="center" vertical="center" textRotation="90" wrapText="1"/>
    </xf>
    <xf numFmtId="0" fontId="0" fillId="0" borderId="24" xfId="0" applyFill="1" applyBorder="1" applyAlignment="1">
      <alignment vertical="center"/>
    </xf>
    <xf numFmtId="0" fontId="0" fillId="0" borderId="101" xfId="0" applyFill="1" applyBorder="1" applyAlignment="1">
      <alignment vertical="center"/>
    </xf>
    <xf numFmtId="0" fontId="0" fillId="0" borderId="24" xfId="0" applyFill="1" applyBorder="1" applyAlignment="1">
      <alignment horizontal="center" vertical="center" textRotation="90" wrapText="1"/>
    </xf>
    <xf numFmtId="0" fontId="0" fillId="0" borderId="101" xfId="0" applyFill="1" applyBorder="1" applyAlignment="1">
      <alignment horizontal="center" vertical="center" textRotation="90" wrapText="1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4</xdr:row>
      <xdr:rowOff>19050</xdr:rowOff>
    </xdr:from>
    <xdr:to>
      <xdr:col>1</xdr:col>
      <xdr:colOff>19050</xdr:colOff>
      <xdr:row>4</xdr:row>
      <xdr:rowOff>219075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57200" y="847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10"/>
  <sheetViews>
    <sheetView showGridLines="0" tabSelected="1" zoomScaleNormal="100" zoomScaleSheetLayoutView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baseColWidth="10" defaultColWidth="9.140625" defaultRowHeight="12.75" x14ac:dyDescent="0.2"/>
  <cols>
    <col min="1" max="1" width="7.7109375" style="1" customWidth="1"/>
    <col min="2" max="2" width="11.5703125" style="2" customWidth="1"/>
    <col min="3" max="3" width="36" style="1" customWidth="1"/>
    <col min="4" max="4" width="11.85546875" style="1" customWidth="1"/>
    <col min="5" max="5" width="11" style="1" customWidth="1"/>
    <col min="6" max="6" width="11.85546875" style="379" customWidth="1"/>
    <col min="7" max="7" width="10.5703125" style="1" customWidth="1"/>
    <col min="8" max="8" width="11.85546875" style="1" customWidth="1"/>
    <col min="9" max="9" width="9.140625" style="1" customWidth="1"/>
    <col min="10" max="10" width="9.42578125" style="1" customWidth="1"/>
    <col min="11" max="11" width="8.140625" style="1" customWidth="1"/>
    <col min="12" max="12" width="9.140625" style="1" customWidth="1"/>
    <col min="13" max="13" width="8.7109375" style="1" customWidth="1"/>
    <col min="14" max="14" width="10.140625" style="1" customWidth="1"/>
    <col min="15" max="15" width="11.140625" style="379" customWidth="1"/>
    <col min="16" max="16" width="11.28515625" style="1" customWidth="1"/>
    <col min="17" max="17" width="11.140625" style="379" customWidth="1"/>
    <col min="18" max="18" width="11.28515625" style="1" customWidth="1"/>
    <col min="19" max="19" width="11.5703125" style="3" bestFit="1" customWidth="1"/>
    <col min="20" max="20" width="13.42578125" style="3" customWidth="1"/>
    <col min="21" max="21" width="9.140625" style="3"/>
    <col min="22" max="16384" width="9.140625" style="1"/>
  </cols>
  <sheetData>
    <row r="1" spans="1:21" ht="13.5" thickBot="1" x14ac:dyDescent="0.25">
      <c r="C1" s="401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</row>
    <row r="2" spans="1:21" ht="13.5" thickTop="1" x14ac:dyDescent="0.2">
      <c r="A2" s="4"/>
      <c r="C2" s="403" t="s">
        <v>0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5"/>
    </row>
    <row r="3" spans="1:21" ht="13.5" thickBot="1" x14ac:dyDescent="0.25">
      <c r="A3" s="4"/>
      <c r="C3" s="406" t="s">
        <v>1</v>
      </c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8"/>
    </row>
    <row r="4" spans="1:21" ht="25.15" customHeight="1" thickBot="1" x14ac:dyDescent="0.25">
      <c r="A4" s="4"/>
      <c r="C4" s="409" t="s">
        <v>2</v>
      </c>
      <c r="D4" s="410" t="s">
        <v>3</v>
      </c>
      <c r="E4" s="412" t="s">
        <v>4</v>
      </c>
      <c r="F4" s="414" t="s">
        <v>5</v>
      </c>
      <c r="G4" s="416" t="s">
        <v>6</v>
      </c>
      <c r="H4" s="417"/>
      <c r="I4" s="417"/>
      <c r="J4" s="418"/>
      <c r="K4" s="418"/>
      <c r="L4" s="419"/>
      <c r="M4" s="420" t="s">
        <v>7</v>
      </c>
      <c r="N4" s="422" t="s">
        <v>8</v>
      </c>
      <c r="O4" s="410" t="s">
        <v>9</v>
      </c>
      <c r="P4" s="412" t="s">
        <v>10</v>
      </c>
      <c r="Q4" s="414" t="s">
        <v>11</v>
      </c>
      <c r="R4" s="424" t="s">
        <v>12</v>
      </c>
    </row>
    <row r="5" spans="1:21" ht="50.25" customHeight="1" thickBot="1" x14ac:dyDescent="0.25">
      <c r="A5" s="4"/>
      <c r="C5" s="409"/>
      <c r="D5" s="411"/>
      <c r="E5" s="413"/>
      <c r="F5" s="415"/>
      <c r="G5" s="5" t="s">
        <v>13</v>
      </c>
      <c r="H5" s="6" t="s">
        <v>14</v>
      </c>
      <c r="I5" s="7" t="s">
        <v>15</v>
      </c>
      <c r="J5" s="7" t="s">
        <v>16</v>
      </c>
      <c r="K5" s="7" t="s">
        <v>17</v>
      </c>
      <c r="L5" s="8" t="s">
        <v>18</v>
      </c>
      <c r="M5" s="421"/>
      <c r="N5" s="423"/>
      <c r="O5" s="411"/>
      <c r="P5" s="413"/>
      <c r="Q5" s="415"/>
      <c r="R5" s="425"/>
      <c r="S5" s="9"/>
    </row>
    <row r="6" spans="1:21" ht="13.9" customHeight="1" thickTop="1" thickBot="1" x14ac:dyDescent="0.25">
      <c r="A6" s="426" t="s">
        <v>19</v>
      </c>
      <c r="B6" s="10">
        <v>0.1</v>
      </c>
      <c r="C6" s="11" t="s">
        <v>20</v>
      </c>
      <c r="D6" s="12"/>
      <c r="E6" s="13"/>
      <c r="F6" s="14">
        <f>F7+F8</f>
        <v>102686.28829999999</v>
      </c>
      <c r="G6" s="15">
        <f>G7+G8</f>
        <v>15.979999999999999</v>
      </c>
      <c r="H6" s="16">
        <f t="shared" ref="H6:N6" si="0">H7+H8</f>
        <v>1983.9279999999999</v>
      </c>
      <c r="I6" s="16">
        <f t="shared" si="0"/>
        <v>-1967.9479999999999</v>
      </c>
      <c r="J6" s="16">
        <f t="shared" si="0"/>
        <v>3035.3689999999997</v>
      </c>
      <c r="K6" s="16">
        <f t="shared" si="0"/>
        <v>79.717999999999989</v>
      </c>
      <c r="L6" s="17">
        <f t="shared" si="0"/>
        <v>-5083.0349999999989</v>
      </c>
      <c r="M6" s="18">
        <f t="shared" si="0"/>
        <v>0</v>
      </c>
      <c r="N6" s="12">
        <f t="shared" si="0"/>
        <v>0</v>
      </c>
      <c r="O6" s="18"/>
      <c r="P6" s="20"/>
      <c r="Q6" s="14">
        <f>Q7+Q8</f>
        <v>100764.4133</v>
      </c>
      <c r="R6" s="14">
        <f>R7+R8</f>
        <v>45.376895815991574</v>
      </c>
      <c r="S6" s="21"/>
      <c r="T6" s="21"/>
      <c r="U6" s="9"/>
    </row>
    <row r="7" spans="1:21" ht="13.9" customHeight="1" thickBot="1" x14ac:dyDescent="0.25">
      <c r="A7" s="427"/>
      <c r="B7" s="22">
        <v>0.2</v>
      </c>
      <c r="C7" s="23" t="s">
        <v>21</v>
      </c>
      <c r="D7" s="12"/>
      <c r="E7" s="13"/>
      <c r="F7" s="14">
        <f t="shared" ref="F7:N7" si="1">F10+F20</f>
        <v>46824.826000000001</v>
      </c>
      <c r="G7" s="15">
        <f t="shared" si="1"/>
        <v>15.979999999999999</v>
      </c>
      <c r="H7" s="16">
        <f t="shared" si="1"/>
        <v>446.83899999999994</v>
      </c>
      <c r="I7" s="16">
        <f t="shared" si="1"/>
        <v>-430.85899999999992</v>
      </c>
      <c r="J7" s="16">
        <f t="shared" si="1"/>
        <v>966.44399999999996</v>
      </c>
      <c r="K7" s="16">
        <f>K10+K20</f>
        <v>79.717999999999989</v>
      </c>
      <c r="L7" s="17">
        <f t="shared" si="1"/>
        <v>-1477.021</v>
      </c>
      <c r="M7" s="18">
        <f t="shared" si="1"/>
        <v>0</v>
      </c>
      <c r="N7" s="12">
        <f t="shared" si="1"/>
        <v>0</v>
      </c>
      <c r="O7" s="18"/>
      <c r="P7" s="20"/>
      <c r="Q7" s="14">
        <f>Q10+Q20</f>
        <v>46440.04</v>
      </c>
      <c r="R7" s="14">
        <f>R10+R20</f>
        <v>45.376895815991574</v>
      </c>
      <c r="S7" s="24"/>
      <c r="T7" s="24"/>
    </row>
    <row r="8" spans="1:21" ht="13.9" customHeight="1" thickBot="1" x14ac:dyDescent="0.25">
      <c r="A8" s="427"/>
      <c r="B8" s="25">
        <v>0.3</v>
      </c>
      <c r="C8" s="26" t="s">
        <v>22</v>
      </c>
      <c r="D8" s="27"/>
      <c r="E8" s="28"/>
      <c r="F8" s="29">
        <f t="shared" ref="F8:N8" si="2">F14+F24</f>
        <v>55861.462299999985</v>
      </c>
      <c r="G8" s="30">
        <f t="shared" si="2"/>
        <v>0</v>
      </c>
      <c r="H8" s="31">
        <f t="shared" si="2"/>
        <v>1537.0889999999999</v>
      </c>
      <c r="I8" s="31">
        <f t="shared" si="2"/>
        <v>-1537.0889999999999</v>
      </c>
      <c r="J8" s="31">
        <f t="shared" si="2"/>
        <v>2068.9249999999997</v>
      </c>
      <c r="K8" s="31">
        <f t="shared" si="2"/>
        <v>0</v>
      </c>
      <c r="L8" s="32">
        <f t="shared" si="2"/>
        <v>-3606.0139999999992</v>
      </c>
      <c r="M8" s="33">
        <f t="shared" si="2"/>
        <v>0</v>
      </c>
      <c r="N8" s="27">
        <f t="shared" si="2"/>
        <v>0</v>
      </c>
      <c r="O8" s="33"/>
      <c r="P8" s="34"/>
      <c r="Q8" s="29">
        <f>Q14+Q24</f>
        <v>54324.373299999999</v>
      </c>
      <c r="R8" s="29">
        <f>R14+R24</f>
        <v>0</v>
      </c>
    </row>
    <row r="9" spans="1:21" ht="14.25" thickTop="1" thickBot="1" x14ac:dyDescent="0.25">
      <c r="A9" s="427"/>
      <c r="B9" s="10">
        <v>1.1000000000000001</v>
      </c>
      <c r="C9" s="35" t="s">
        <v>23</v>
      </c>
      <c r="D9" s="36"/>
      <c r="E9" s="37"/>
      <c r="F9" s="38">
        <f t="shared" ref="F9:N9" si="3">F10+F14</f>
        <v>102686.28829999999</v>
      </c>
      <c r="G9" s="39">
        <f t="shared" si="3"/>
        <v>15.979999999999999</v>
      </c>
      <c r="H9" s="40">
        <f t="shared" si="3"/>
        <v>1983.9279999999999</v>
      </c>
      <c r="I9" s="40">
        <f t="shared" si="3"/>
        <v>-1967.9479999999999</v>
      </c>
      <c r="J9" s="40">
        <f t="shared" si="3"/>
        <v>3035.3689999999997</v>
      </c>
      <c r="K9" s="40">
        <f t="shared" si="3"/>
        <v>79.717999999999989</v>
      </c>
      <c r="L9" s="41">
        <f t="shared" si="3"/>
        <v>-5083.0349999999989</v>
      </c>
      <c r="M9" s="42">
        <f t="shared" si="3"/>
        <v>0</v>
      </c>
      <c r="N9" s="396">
        <f t="shared" si="3"/>
        <v>0</v>
      </c>
      <c r="O9" s="42"/>
      <c r="P9" s="43"/>
      <c r="Q9" s="44">
        <f>Q10+Q14</f>
        <v>100764.4133</v>
      </c>
      <c r="R9" s="44">
        <f>R10+R14</f>
        <v>45.376895815991574</v>
      </c>
    </row>
    <row r="10" spans="1:21" ht="13.9" customHeight="1" x14ac:dyDescent="0.2">
      <c r="A10" s="427"/>
      <c r="B10" s="45">
        <v>1.2</v>
      </c>
      <c r="C10" s="46" t="s">
        <v>24</v>
      </c>
      <c r="D10" s="47"/>
      <c r="E10" s="48"/>
      <c r="F10" s="49">
        <f t="shared" ref="F10:N10" si="4">F11+F12+F13</f>
        <v>46824.826000000001</v>
      </c>
      <c r="G10" s="50">
        <f t="shared" si="4"/>
        <v>15.979999999999999</v>
      </c>
      <c r="H10" s="51">
        <f t="shared" si="4"/>
        <v>446.83899999999994</v>
      </c>
      <c r="I10" s="51">
        <f t="shared" si="4"/>
        <v>-430.85899999999992</v>
      </c>
      <c r="J10" s="51">
        <f t="shared" si="4"/>
        <v>966.44399999999996</v>
      </c>
      <c r="K10" s="51">
        <f t="shared" si="4"/>
        <v>79.717999999999989</v>
      </c>
      <c r="L10" s="52">
        <f t="shared" si="4"/>
        <v>-1477.021</v>
      </c>
      <c r="M10" s="53">
        <f t="shared" si="4"/>
        <v>0</v>
      </c>
      <c r="N10" s="47">
        <f t="shared" si="4"/>
        <v>0</v>
      </c>
      <c r="O10" s="53"/>
      <c r="P10" s="55"/>
      <c r="Q10" s="49">
        <f>Q11+Q12+Q13</f>
        <v>46440.04</v>
      </c>
      <c r="R10" s="49">
        <f>R11+R12+R13</f>
        <v>45.376895815991574</v>
      </c>
    </row>
    <row r="11" spans="1:21" ht="13.9" customHeight="1" x14ac:dyDescent="0.2">
      <c r="A11" s="427"/>
      <c r="B11" s="56" t="s">
        <v>25</v>
      </c>
      <c r="C11" s="57" t="s">
        <v>26</v>
      </c>
      <c r="D11" s="58"/>
      <c r="E11" s="59"/>
      <c r="F11" s="60">
        <f t="shared" ref="F11:N11" si="5">F29</f>
        <v>36079.614000000001</v>
      </c>
      <c r="G11" s="61">
        <f t="shared" si="5"/>
        <v>0</v>
      </c>
      <c r="H11" s="62">
        <f t="shared" si="5"/>
        <v>0</v>
      </c>
      <c r="I11" s="62">
        <f t="shared" si="5"/>
        <v>0</v>
      </c>
      <c r="J11" s="62">
        <f t="shared" si="5"/>
        <v>862.04599999999994</v>
      </c>
      <c r="K11" s="62">
        <f t="shared" si="5"/>
        <v>74.35799999999999</v>
      </c>
      <c r="L11" s="63">
        <f t="shared" si="5"/>
        <v>-936.404</v>
      </c>
      <c r="M11" s="64">
        <f t="shared" si="5"/>
        <v>0</v>
      </c>
      <c r="N11" s="58">
        <f t="shared" si="5"/>
        <v>0</v>
      </c>
      <c r="O11" s="64"/>
      <c r="P11" s="66"/>
      <c r="Q11" s="60">
        <f>Q29</f>
        <v>36079.614000000001</v>
      </c>
      <c r="R11" s="67">
        <f>R29</f>
        <v>0</v>
      </c>
    </row>
    <row r="12" spans="1:21" ht="13.9" customHeight="1" x14ac:dyDescent="0.2">
      <c r="A12" s="427"/>
      <c r="B12" s="56" t="s">
        <v>27</v>
      </c>
      <c r="C12" s="57" t="s">
        <v>28</v>
      </c>
      <c r="D12" s="64"/>
      <c r="E12" s="59"/>
      <c r="F12" s="68">
        <f t="shared" ref="F12:N12" si="6">F60</f>
        <v>10745.211999999996</v>
      </c>
      <c r="G12" s="61">
        <f t="shared" si="6"/>
        <v>15.979999999999999</v>
      </c>
      <c r="H12" s="62">
        <f t="shared" si="6"/>
        <v>446.83899999999994</v>
      </c>
      <c r="I12" s="62">
        <f t="shared" si="6"/>
        <v>-430.85899999999992</v>
      </c>
      <c r="J12" s="62">
        <f t="shared" si="6"/>
        <v>104.39799999999998</v>
      </c>
      <c r="K12" s="62">
        <f t="shared" si="6"/>
        <v>5.3599999999999994</v>
      </c>
      <c r="L12" s="63">
        <f t="shared" si="6"/>
        <v>-540.61699999999996</v>
      </c>
      <c r="M12" s="64">
        <f t="shared" si="6"/>
        <v>0</v>
      </c>
      <c r="N12" s="58">
        <f t="shared" si="6"/>
        <v>0</v>
      </c>
      <c r="O12" s="64"/>
      <c r="P12" s="66" t="s">
        <v>29</v>
      </c>
      <c r="Q12" s="68">
        <f>Q60</f>
        <v>10360.425999999999</v>
      </c>
      <c r="R12" s="67">
        <f>R60</f>
        <v>45.376895815991574</v>
      </c>
    </row>
    <row r="13" spans="1:21" ht="13.9" customHeight="1" thickBot="1" x14ac:dyDescent="0.25">
      <c r="A13" s="427"/>
      <c r="B13" s="69" t="s">
        <v>30</v>
      </c>
      <c r="C13" s="70" t="s">
        <v>31</v>
      </c>
      <c r="D13" s="71"/>
      <c r="E13" s="72"/>
      <c r="F13" s="73">
        <f t="shared" ref="F13:N13" si="7">F85</f>
        <v>0</v>
      </c>
      <c r="G13" s="74">
        <f t="shared" si="7"/>
        <v>0</v>
      </c>
      <c r="H13" s="75">
        <f t="shared" si="7"/>
        <v>0</v>
      </c>
      <c r="I13" s="75">
        <f t="shared" si="7"/>
        <v>0</v>
      </c>
      <c r="J13" s="75">
        <f t="shared" si="7"/>
        <v>0</v>
      </c>
      <c r="K13" s="75">
        <f t="shared" si="7"/>
        <v>0</v>
      </c>
      <c r="L13" s="76">
        <f t="shared" si="7"/>
        <v>0</v>
      </c>
      <c r="M13" s="71">
        <f t="shared" si="7"/>
        <v>0</v>
      </c>
      <c r="N13" s="134">
        <f t="shared" si="7"/>
        <v>0</v>
      </c>
      <c r="O13" s="71"/>
      <c r="P13" s="78"/>
      <c r="Q13" s="73">
        <f>Q85</f>
        <v>0</v>
      </c>
      <c r="R13" s="79">
        <f>R85</f>
        <v>0</v>
      </c>
    </row>
    <row r="14" spans="1:21" ht="13.9" customHeight="1" x14ac:dyDescent="0.2">
      <c r="A14" s="427"/>
      <c r="B14" s="45">
        <v>1.3</v>
      </c>
      <c r="C14" s="80" t="s">
        <v>32</v>
      </c>
      <c r="D14" s="47"/>
      <c r="E14" s="48"/>
      <c r="F14" s="49">
        <f t="shared" ref="F14:N14" si="8">F15+F16+F17+F18</f>
        <v>55861.462299999985</v>
      </c>
      <c r="G14" s="50">
        <f t="shared" si="8"/>
        <v>0</v>
      </c>
      <c r="H14" s="51">
        <f t="shared" si="8"/>
        <v>1537.0889999999999</v>
      </c>
      <c r="I14" s="51">
        <f t="shared" si="8"/>
        <v>-1537.0889999999999</v>
      </c>
      <c r="J14" s="51">
        <f t="shared" si="8"/>
        <v>2068.9249999999997</v>
      </c>
      <c r="K14" s="51">
        <f t="shared" si="8"/>
        <v>0</v>
      </c>
      <c r="L14" s="52">
        <f t="shared" si="8"/>
        <v>-3606.0139999999992</v>
      </c>
      <c r="M14" s="53">
        <f t="shared" si="8"/>
        <v>0</v>
      </c>
      <c r="N14" s="47">
        <f t="shared" si="8"/>
        <v>0</v>
      </c>
      <c r="O14" s="53"/>
      <c r="P14" s="55"/>
      <c r="Q14" s="49">
        <f>Q15+Q16+Q17+Q18</f>
        <v>54324.373299999999</v>
      </c>
      <c r="R14" s="49">
        <f>R15+R16+R17+R18</f>
        <v>0</v>
      </c>
    </row>
    <row r="15" spans="1:21" ht="13.9" customHeight="1" x14ac:dyDescent="0.2">
      <c r="A15" s="427"/>
      <c r="B15" s="56" t="s">
        <v>33</v>
      </c>
      <c r="C15" s="57" t="s">
        <v>34</v>
      </c>
      <c r="D15" s="64"/>
      <c r="E15" s="59"/>
      <c r="F15" s="68">
        <f t="shared" ref="F15:N15" si="9">F96</f>
        <v>55860.595299999986</v>
      </c>
      <c r="G15" s="61">
        <f t="shared" si="9"/>
        <v>0</v>
      </c>
      <c r="H15" s="62">
        <f>H96</f>
        <v>1537.0889999999999</v>
      </c>
      <c r="I15" s="62">
        <f t="shared" si="9"/>
        <v>-1537.0889999999999</v>
      </c>
      <c r="J15" s="62">
        <f t="shared" si="9"/>
        <v>2068.9249999999997</v>
      </c>
      <c r="K15" s="62">
        <f t="shared" si="9"/>
        <v>0</v>
      </c>
      <c r="L15" s="63">
        <f t="shared" si="9"/>
        <v>-3606.0139999999992</v>
      </c>
      <c r="M15" s="64">
        <f t="shared" si="9"/>
        <v>0</v>
      </c>
      <c r="N15" s="58">
        <f t="shared" si="9"/>
        <v>0</v>
      </c>
      <c r="O15" s="64"/>
      <c r="P15" s="66"/>
      <c r="Q15" s="68">
        <f>Q96</f>
        <v>54323.506300000001</v>
      </c>
      <c r="R15" s="67">
        <f>R96</f>
        <v>0</v>
      </c>
    </row>
    <row r="16" spans="1:21" ht="13.9" customHeight="1" x14ac:dyDescent="0.2">
      <c r="A16" s="427"/>
      <c r="B16" s="56" t="s">
        <v>35</v>
      </c>
      <c r="C16" s="57" t="s">
        <v>36</v>
      </c>
      <c r="D16" s="64"/>
      <c r="E16" s="59"/>
      <c r="F16" s="68">
        <f t="shared" ref="F16:N16" si="10">F174</f>
        <v>0.86699999999999999</v>
      </c>
      <c r="G16" s="61">
        <f t="shared" si="10"/>
        <v>0</v>
      </c>
      <c r="H16" s="62">
        <f t="shared" si="10"/>
        <v>0</v>
      </c>
      <c r="I16" s="62">
        <f t="shared" si="10"/>
        <v>0</v>
      </c>
      <c r="J16" s="62">
        <f t="shared" si="10"/>
        <v>0</v>
      </c>
      <c r="K16" s="62">
        <f t="shared" si="10"/>
        <v>0</v>
      </c>
      <c r="L16" s="63">
        <f t="shared" si="10"/>
        <v>0</v>
      </c>
      <c r="M16" s="64">
        <f t="shared" si="10"/>
        <v>0</v>
      </c>
      <c r="N16" s="58">
        <f t="shared" si="10"/>
        <v>0</v>
      </c>
      <c r="O16" s="64"/>
      <c r="P16" s="66"/>
      <c r="Q16" s="68">
        <f>Q174</f>
        <v>0.86699999999999999</v>
      </c>
      <c r="R16" s="67">
        <f>R174</f>
        <v>0</v>
      </c>
    </row>
    <row r="17" spans="1:18" ht="13.9" customHeight="1" x14ac:dyDescent="0.2">
      <c r="A17" s="427"/>
      <c r="B17" s="81" t="s">
        <v>37</v>
      </c>
      <c r="C17" s="57" t="s">
        <v>38</v>
      </c>
      <c r="D17" s="82"/>
      <c r="E17" s="82"/>
      <c r="F17" s="58">
        <f t="shared" ref="F17:N17" si="11">F193</f>
        <v>0</v>
      </c>
      <c r="G17" s="83">
        <f t="shared" si="11"/>
        <v>0</v>
      </c>
      <c r="H17" s="62">
        <f t="shared" si="11"/>
        <v>0</v>
      </c>
      <c r="I17" s="62">
        <f t="shared" si="11"/>
        <v>0</v>
      </c>
      <c r="J17" s="62">
        <f t="shared" si="11"/>
        <v>0</v>
      </c>
      <c r="K17" s="62">
        <f t="shared" si="11"/>
        <v>0</v>
      </c>
      <c r="L17" s="63">
        <f t="shared" si="11"/>
        <v>0</v>
      </c>
      <c r="M17" s="64">
        <f t="shared" si="11"/>
        <v>0</v>
      </c>
      <c r="N17" s="58">
        <f t="shared" si="11"/>
        <v>0</v>
      </c>
      <c r="O17" s="107"/>
      <c r="P17" s="84"/>
      <c r="Q17" s="58">
        <f>Q193</f>
        <v>0</v>
      </c>
      <c r="R17" s="85">
        <f>R193</f>
        <v>0</v>
      </c>
    </row>
    <row r="18" spans="1:18" ht="12.75" customHeight="1" thickBot="1" x14ac:dyDescent="0.25">
      <c r="A18" s="427"/>
      <c r="B18" s="86" t="s">
        <v>39</v>
      </c>
      <c r="C18" s="87" t="s">
        <v>40</v>
      </c>
      <c r="D18" s="88"/>
      <c r="E18" s="88"/>
      <c r="F18" s="89">
        <f t="shared" ref="F18:N18" si="12">F203</f>
        <v>0</v>
      </c>
      <c r="G18" s="90">
        <f t="shared" si="12"/>
        <v>0</v>
      </c>
      <c r="H18" s="91">
        <f t="shared" si="12"/>
        <v>0</v>
      </c>
      <c r="I18" s="91">
        <f t="shared" si="12"/>
        <v>0</v>
      </c>
      <c r="J18" s="91">
        <f t="shared" si="12"/>
        <v>0</v>
      </c>
      <c r="K18" s="91">
        <f t="shared" si="12"/>
        <v>0</v>
      </c>
      <c r="L18" s="92">
        <f t="shared" si="12"/>
        <v>0</v>
      </c>
      <c r="M18" s="93">
        <f t="shared" si="12"/>
        <v>0</v>
      </c>
      <c r="N18" s="89">
        <f t="shared" si="12"/>
        <v>0</v>
      </c>
      <c r="O18" s="118"/>
      <c r="P18" s="94"/>
      <c r="Q18" s="89">
        <f>Q203</f>
        <v>0</v>
      </c>
      <c r="R18" s="95">
        <f>R203</f>
        <v>0</v>
      </c>
    </row>
    <row r="19" spans="1:18" ht="13.9" hidden="1" customHeight="1" x14ac:dyDescent="0.2">
      <c r="A19" s="427"/>
      <c r="B19" s="96">
        <v>2.1</v>
      </c>
      <c r="C19" s="97" t="s">
        <v>41</v>
      </c>
      <c r="D19" s="98"/>
      <c r="E19" s="99"/>
      <c r="F19" s="100">
        <f t="shared" ref="F19:N19" si="13">F20+F24</f>
        <v>0</v>
      </c>
      <c r="G19" s="101">
        <f t="shared" si="13"/>
        <v>0</v>
      </c>
      <c r="H19" s="102">
        <f t="shared" si="13"/>
        <v>0</v>
      </c>
      <c r="I19" s="102">
        <f t="shared" si="13"/>
        <v>0</v>
      </c>
      <c r="J19" s="102">
        <f t="shared" si="13"/>
        <v>0</v>
      </c>
      <c r="K19" s="102">
        <f t="shared" si="13"/>
        <v>0</v>
      </c>
      <c r="L19" s="103">
        <f t="shared" si="13"/>
        <v>0</v>
      </c>
      <c r="M19" s="104">
        <f t="shared" si="13"/>
        <v>0</v>
      </c>
      <c r="N19" s="104">
        <f t="shared" si="13"/>
        <v>0</v>
      </c>
      <c r="O19" s="98"/>
      <c r="P19" s="105"/>
      <c r="Q19" s="100">
        <f>Q20+Q24</f>
        <v>0</v>
      </c>
      <c r="R19" s="100">
        <f>R20+R24</f>
        <v>0</v>
      </c>
    </row>
    <row r="20" spans="1:18" ht="13.9" hidden="1" customHeight="1" x14ac:dyDescent="0.2">
      <c r="A20" s="427"/>
      <c r="B20" s="45">
        <v>2.2000000000000002</v>
      </c>
      <c r="C20" s="46" t="s">
        <v>42</v>
      </c>
      <c r="D20" s="47"/>
      <c r="E20" s="48"/>
      <c r="F20" s="49">
        <f t="shared" ref="F20:N20" si="14">F21+F22+F23</f>
        <v>0</v>
      </c>
      <c r="G20" s="106">
        <f t="shared" si="14"/>
        <v>0</v>
      </c>
      <c r="H20" s="51">
        <f t="shared" si="14"/>
        <v>0</v>
      </c>
      <c r="I20" s="51">
        <f t="shared" si="14"/>
        <v>0</v>
      </c>
      <c r="J20" s="51">
        <f t="shared" si="14"/>
        <v>0</v>
      </c>
      <c r="K20" s="51">
        <f t="shared" si="14"/>
        <v>0</v>
      </c>
      <c r="L20" s="52">
        <f t="shared" si="14"/>
        <v>0</v>
      </c>
      <c r="M20" s="53">
        <f t="shared" si="14"/>
        <v>0</v>
      </c>
      <c r="N20" s="53">
        <f t="shared" si="14"/>
        <v>0</v>
      </c>
      <c r="O20" s="47"/>
      <c r="P20" s="54"/>
      <c r="Q20" s="49">
        <f>Q21+Q22+Q23</f>
        <v>0</v>
      </c>
      <c r="R20" s="49">
        <f>R21+R22+R23</f>
        <v>0</v>
      </c>
    </row>
    <row r="21" spans="1:18" ht="13.9" hidden="1" customHeight="1" x14ac:dyDescent="0.2">
      <c r="A21" s="427"/>
      <c r="B21" s="56" t="s">
        <v>43</v>
      </c>
      <c r="C21" s="57" t="s">
        <v>26</v>
      </c>
      <c r="D21" s="82"/>
      <c r="E21" s="82"/>
      <c r="F21" s="67">
        <f t="shared" ref="F21:N21" si="15">F207</f>
        <v>0</v>
      </c>
      <c r="G21" s="83">
        <f t="shared" si="15"/>
        <v>0</v>
      </c>
      <c r="H21" s="62">
        <f t="shared" si="15"/>
        <v>0</v>
      </c>
      <c r="I21" s="62">
        <f t="shared" si="15"/>
        <v>0</v>
      </c>
      <c r="J21" s="62">
        <f t="shared" si="15"/>
        <v>0</v>
      </c>
      <c r="K21" s="62">
        <f t="shared" si="15"/>
        <v>0</v>
      </c>
      <c r="L21" s="63">
        <f t="shared" si="15"/>
        <v>0</v>
      </c>
      <c r="M21" s="64">
        <f t="shared" si="15"/>
        <v>0</v>
      </c>
      <c r="N21" s="64">
        <f t="shared" si="15"/>
        <v>0</v>
      </c>
      <c r="O21" s="107"/>
      <c r="P21" s="65"/>
      <c r="Q21" s="67">
        <f>Q207</f>
        <v>0</v>
      </c>
      <c r="R21" s="67">
        <f>R207</f>
        <v>0</v>
      </c>
    </row>
    <row r="22" spans="1:18" ht="13.9" hidden="1" customHeight="1" x14ac:dyDescent="0.2">
      <c r="A22" s="427"/>
      <c r="B22" s="81" t="s">
        <v>44</v>
      </c>
      <c r="C22" s="57" t="s">
        <v>28</v>
      </c>
      <c r="D22" s="82"/>
      <c r="E22" s="82"/>
      <c r="F22" s="67">
        <f t="shared" ref="F22:N22" si="16">F218</f>
        <v>0</v>
      </c>
      <c r="G22" s="83">
        <f t="shared" si="16"/>
        <v>0</v>
      </c>
      <c r="H22" s="62">
        <f t="shared" si="16"/>
        <v>0</v>
      </c>
      <c r="I22" s="62">
        <f t="shared" si="16"/>
        <v>0</v>
      </c>
      <c r="J22" s="62">
        <f t="shared" si="16"/>
        <v>0</v>
      </c>
      <c r="K22" s="62">
        <f t="shared" si="16"/>
        <v>0</v>
      </c>
      <c r="L22" s="63">
        <f t="shared" si="16"/>
        <v>0</v>
      </c>
      <c r="M22" s="64">
        <f t="shared" si="16"/>
        <v>0</v>
      </c>
      <c r="N22" s="64">
        <f t="shared" si="16"/>
        <v>0</v>
      </c>
      <c r="O22" s="107"/>
      <c r="P22" s="65"/>
      <c r="Q22" s="67">
        <f>Q218</f>
        <v>0</v>
      </c>
      <c r="R22" s="67">
        <f>R218</f>
        <v>0</v>
      </c>
    </row>
    <row r="23" spans="1:18" ht="13.9" hidden="1" customHeight="1" x14ac:dyDescent="0.2">
      <c r="A23" s="427"/>
      <c r="B23" s="108" t="s">
        <v>45</v>
      </c>
      <c r="C23" s="70" t="s">
        <v>31</v>
      </c>
      <c r="D23" s="109"/>
      <c r="E23" s="109"/>
      <c r="F23" s="110">
        <f t="shared" ref="F23:N23" si="17">F240</f>
        <v>0</v>
      </c>
      <c r="G23" s="111">
        <f t="shared" si="17"/>
        <v>0</v>
      </c>
      <c r="H23" s="112">
        <f t="shared" si="17"/>
        <v>0</v>
      </c>
      <c r="I23" s="112">
        <f t="shared" si="17"/>
        <v>0</v>
      </c>
      <c r="J23" s="112">
        <f t="shared" si="17"/>
        <v>0</v>
      </c>
      <c r="K23" s="112">
        <f t="shared" si="17"/>
        <v>0</v>
      </c>
      <c r="L23" s="113">
        <f t="shared" si="17"/>
        <v>0</v>
      </c>
      <c r="M23" s="114">
        <f t="shared" si="17"/>
        <v>0</v>
      </c>
      <c r="N23" s="114">
        <f t="shared" si="17"/>
        <v>0</v>
      </c>
      <c r="O23" s="115"/>
      <c r="P23" s="116"/>
      <c r="Q23" s="110">
        <f>Q240</f>
        <v>0</v>
      </c>
      <c r="R23" s="110">
        <f>R240</f>
        <v>0</v>
      </c>
    </row>
    <row r="24" spans="1:18" ht="13.9" hidden="1" customHeight="1" x14ac:dyDescent="0.2">
      <c r="A24" s="427"/>
      <c r="B24" s="45">
        <v>2.2999999999999998</v>
      </c>
      <c r="C24" s="80" t="s">
        <v>46</v>
      </c>
      <c r="D24" s="53"/>
      <c r="E24" s="48"/>
      <c r="F24" s="49">
        <f t="shared" ref="F24:N24" si="18">F25+F26+F27</f>
        <v>0</v>
      </c>
      <c r="G24" s="106">
        <f t="shared" si="18"/>
        <v>0</v>
      </c>
      <c r="H24" s="51">
        <f t="shared" si="18"/>
        <v>0</v>
      </c>
      <c r="I24" s="51">
        <f t="shared" si="18"/>
        <v>0</v>
      </c>
      <c r="J24" s="51">
        <f t="shared" si="18"/>
        <v>0</v>
      </c>
      <c r="K24" s="51">
        <f t="shared" si="18"/>
        <v>0</v>
      </c>
      <c r="L24" s="52">
        <f t="shared" si="18"/>
        <v>0</v>
      </c>
      <c r="M24" s="53">
        <f t="shared" si="18"/>
        <v>0</v>
      </c>
      <c r="N24" s="53">
        <f t="shared" si="18"/>
        <v>0</v>
      </c>
      <c r="O24" s="53"/>
      <c r="P24" s="54"/>
      <c r="Q24" s="49">
        <f>Q25+Q26+Q27</f>
        <v>0</v>
      </c>
      <c r="R24" s="49">
        <f>R25+R26+R27</f>
        <v>0</v>
      </c>
    </row>
    <row r="25" spans="1:18" ht="13.9" hidden="1" customHeight="1" x14ac:dyDescent="0.2">
      <c r="A25" s="427"/>
      <c r="B25" s="56" t="s">
        <v>47</v>
      </c>
      <c r="C25" s="57" t="s">
        <v>48</v>
      </c>
      <c r="D25" s="82"/>
      <c r="E25" s="82"/>
      <c r="F25" s="67">
        <f t="shared" ref="F25:N25" si="19">F252</f>
        <v>0</v>
      </c>
      <c r="G25" s="83">
        <f t="shared" si="19"/>
        <v>0</v>
      </c>
      <c r="H25" s="62">
        <f t="shared" si="19"/>
        <v>0</v>
      </c>
      <c r="I25" s="62">
        <f t="shared" si="19"/>
        <v>0</v>
      </c>
      <c r="J25" s="62">
        <f t="shared" si="19"/>
        <v>0</v>
      </c>
      <c r="K25" s="62">
        <f t="shared" si="19"/>
        <v>0</v>
      </c>
      <c r="L25" s="63">
        <f t="shared" si="19"/>
        <v>0</v>
      </c>
      <c r="M25" s="64">
        <f t="shared" si="19"/>
        <v>0</v>
      </c>
      <c r="N25" s="64">
        <f t="shared" si="19"/>
        <v>0</v>
      </c>
      <c r="O25" s="107"/>
      <c r="P25" s="65"/>
      <c r="Q25" s="67">
        <f>Q252</f>
        <v>0</v>
      </c>
      <c r="R25" s="67">
        <f>R252</f>
        <v>0</v>
      </c>
    </row>
    <row r="26" spans="1:18" ht="13.9" hidden="1" customHeight="1" x14ac:dyDescent="0.2">
      <c r="A26" s="427"/>
      <c r="B26" s="56" t="s">
        <v>49</v>
      </c>
      <c r="C26" s="57" t="s">
        <v>36</v>
      </c>
      <c r="D26" s="82"/>
      <c r="E26" s="82"/>
      <c r="F26" s="67">
        <f t="shared" ref="F26:N26" si="20">F259</f>
        <v>0</v>
      </c>
      <c r="G26" s="83">
        <f t="shared" si="20"/>
        <v>0</v>
      </c>
      <c r="H26" s="62">
        <f t="shared" si="20"/>
        <v>0</v>
      </c>
      <c r="I26" s="62">
        <f t="shared" si="20"/>
        <v>0</v>
      </c>
      <c r="J26" s="62">
        <f t="shared" si="20"/>
        <v>0</v>
      </c>
      <c r="K26" s="62">
        <f t="shared" si="20"/>
        <v>0</v>
      </c>
      <c r="L26" s="63">
        <f t="shared" si="20"/>
        <v>0</v>
      </c>
      <c r="M26" s="64">
        <f t="shared" si="20"/>
        <v>0</v>
      </c>
      <c r="N26" s="64">
        <f t="shared" si="20"/>
        <v>0</v>
      </c>
      <c r="O26" s="107"/>
      <c r="P26" s="65"/>
      <c r="Q26" s="67">
        <f>Q259</f>
        <v>0</v>
      </c>
      <c r="R26" s="67">
        <f>R259</f>
        <v>0</v>
      </c>
    </row>
    <row r="27" spans="1:18" ht="13.9" hidden="1" customHeight="1" x14ac:dyDescent="0.2">
      <c r="A27" s="428"/>
      <c r="B27" s="86" t="s">
        <v>50</v>
      </c>
      <c r="C27" s="57" t="s">
        <v>38</v>
      </c>
      <c r="D27" s="88"/>
      <c r="E27" s="88"/>
      <c r="F27" s="117">
        <f t="shared" ref="F27:N27" si="21">F262</f>
        <v>0</v>
      </c>
      <c r="G27" s="90">
        <f t="shared" si="21"/>
        <v>0</v>
      </c>
      <c r="H27" s="91">
        <f t="shared" si="21"/>
        <v>0</v>
      </c>
      <c r="I27" s="91">
        <f t="shared" si="21"/>
        <v>0</v>
      </c>
      <c r="J27" s="91">
        <f t="shared" si="21"/>
        <v>0</v>
      </c>
      <c r="K27" s="91">
        <f t="shared" si="21"/>
        <v>0</v>
      </c>
      <c r="L27" s="92">
        <f t="shared" si="21"/>
        <v>0</v>
      </c>
      <c r="M27" s="93">
        <f t="shared" si="21"/>
        <v>0</v>
      </c>
      <c r="N27" s="93">
        <f t="shared" si="21"/>
        <v>0</v>
      </c>
      <c r="O27" s="118"/>
      <c r="P27" s="119"/>
      <c r="Q27" s="117">
        <f>Q262</f>
        <v>0</v>
      </c>
      <c r="R27" s="117">
        <f>R262</f>
        <v>0</v>
      </c>
    </row>
    <row r="28" spans="1:18" ht="13.9" customHeight="1" thickTop="1" thickBot="1" x14ac:dyDescent="0.25">
      <c r="A28" s="397" t="s">
        <v>51</v>
      </c>
      <c r="B28" s="10">
        <v>1.2</v>
      </c>
      <c r="C28" s="46" t="s">
        <v>24</v>
      </c>
      <c r="D28" s="36"/>
      <c r="E28" s="37"/>
      <c r="F28" s="38">
        <f>F29+F60+F85</f>
        <v>46824.826000000001</v>
      </c>
      <c r="G28" s="120">
        <f>G29+G60+G85</f>
        <v>15.979999999999999</v>
      </c>
      <c r="H28" s="121">
        <f>H29+H60+H85</f>
        <v>446.83899999999994</v>
      </c>
      <c r="I28" s="121">
        <f>I29+I60+I85</f>
        <v>-430.85899999999992</v>
      </c>
      <c r="J28" s="121">
        <f>J29+J60+J85</f>
        <v>966.44399999999996</v>
      </c>
      <c r="K28" s="121">
        <f>K29+K60</f>
        <v>79.717999999999989</v>
      </c>
      <c r="L28" s="122">
        <f>L29+L60+L85</f>
        <v>-1477.021</v>
      </c>
      <c r="M28" s="123">
        <f>M29+M60+M85</f>
        <v>0</v>
      </c>
      <c r="N28" s="123">
        <f>N29+N60+N85</f>
        <v>0</v>
      </c>
      <c r="O28" s="36"/>
      <c r="P28" s="37"/>
      <c r="Q28" s="38">
        <f>Q29+Q60+Q85</f>
        <v>46440.04</v>
      </c>
      <c r="R28" s="38">
        <f>R29+R60+R85</f>
        <v>45.376895815991574</v>
      </c>
    </row>
    <row r="29" spans="1:18" ht="13.9" customHeight="1" thickBot="1" x14ac:dyDescent="0.25">
      <c r="A29" s="398"/>
      <c r="B29" s="124" t="s">
        <v>25</v>
      </c>
      <c r="C29" s="57" t="s">
        <v>26</v>
      </c>
      <c r="D29" s="98"/>
      <c r="E29" s="99"/>
      <c r="F29" s="125">
        <f>F30+F57</f>
        <v>36079.614000000001</v>
      </c>
      <c r="G29" s="101">
        <f>G30+G57</f>
        <v>0</v>
      </c>
      <c r="H29" s="102">
        <f>H30+H57</f>
        <v>0</v>
      </c>
      <c r="I29" s="102">
        <f>I30+I57</f>
        <v>0</v>
      </c>
      <c r="J29" s="102">
        <f>J30+J57</f>
        <v>862.04599999999994</v>
      </c>
      <c r="K29" s="102">
        <f>K31+K50</f>
        <v>74.35799999999999</v>
      </c>
      <c r="L29" s="103">
        <f>L30+L57</f>
        <v>-936.404</v>
      </c>
      <c r="M29" s="104">
        <f>M30+M57</f>
        <v>0</v>
      </c>
      <c r="N29" s="104">
        <f>N30+N57</f>
        <v>0</v>
      </c>
      <c r="O29" s="98"/>
      <c r="P29" s="99"/>
      <c r="Q29" s="125">
        <f>Q30+Q57</f>
        <v>36079.614000000001</v>
      </c>
      <c r="R29" s="100">
        <f>R30+R57</f>
        <v>0</v>
      </c>
    </row>
    <row r="30" spans="1:18" ht="13.9" customHeight="1" x14ac:dyDescent="0.2">
      <c r="A30" s="399"/>
      <c r="B30" s="127" t="s">
        <v>52</v>
      </c>
      <c r="C30" s="128" t="s">
        <v>53</v>
      </c>
      <c r="D30" s="47"/>
      <c r="E30" s="48"/>
      <c r="F30" s="129">
        <f>F31+F50+F53+F55</f>
        <v>36079.614000000001</v>
      </c>
      <c r="G30" s="106">
        <f>G31+G48+G50+G57+G53+G55</f>
        <v>0</v>
      </c>
      <c r="H30" s="51">
        <f>H31+H48+H50+H57+H53+H55</f>
        <v>0</v>
      </c>
      <c r="I30" s="51">
        <f>I31+I48+I50+I57+I53+I55</f>
        <v>0</v>
      </c>
      <c r="J30" s="51">
        <f>J31+J48+J50+J57+J53+J55</f>
        <v>862.04599999999994</v>
      </c>
      <c r="K30" s="51">
        <f>K31+K50</f>
        <v>74.35799999999999</v>
      </c>
      <c r="L30" s="52">
        <f>L31+L48+L50+L57+L53+L55</f>
        <v>-936.404</v>
      </c>
      <c r="M30" s="53">
        <f>M31+M48+M50+M57+M53+M55</f>
        <v>0</v>
      </c>
      <c r="N30" s="53">
        <f>N31+N48+N50+N57+N53+N55</f>
        <v>0</v>
      </c>
      <c r="O30" s="47"/>
      <c r="P30" s="48"/>
      <c r="Q30" s="130">
        <f>Q31+Q50+Q55</f>
        <v>36079.614000000001</v>
      </c>
      <c r="R30" s="131">
        <f>R31+R48+R50+R57+R53+R55</f>
        <v>0</v>
      </c>
    </row>
    <row r="31" spans="1:18" ht="13.9" customHeight="1" x14ac:dyDescent="0.2">
      <c r="A31" s="399"/>
      <c r="B31" s="132" t="s">
        <v>54</v>
      </c>
      <c r="C31" s="133" t="s">
        <v>55</v>
      </c>
      <c r="D31" s="134">
        <f>SUM(D32:D47)</f>
        <v>36079.614000000001</v>
      </c>
      <c r="E31" s="135"/>
      <c r="F31" s="79">
        <f t="shared" ref="F31:O31" si="22">SUM(F32:F47)</f>
        <v>36079.614000000001</v>
      </c>
      <c r="G31" s="136">
        <f t="shared" si="22"/>
        <v>0</v>
      </c>
      <c r="H31" s="75">
        <f t="shared" si="22"/>
        <v>0</v>
      </c>
      <c r="I31" s="75">
        <f t="shared" si="22"/>
        <v>0</v>
      </c>
      <c r="J31" s="75">
        <f t="shared" si="22"/>
        <v>862.04599999999994</v>
      </c>
      <c r="K31" s="75">
        <f t="shared" si="22"/>
        <v>8.0000000000000002E-3</v>
      </c>
      <c r="L31" s="76">
        <f t="shared" si="22"/>
        <v>-862.05399999999997</v>
      </c>
      <c r="M31" s="71">
        <f t="shared" si="22"/>
        <v>0</v>
      </c>
      <c r="N31" s="71">
        <f t="shared" si="22"/>
        <v>0</v>
      </c>
      <c r="O31" s="98">
        <f t="shared" si="22"/>
        <v>36079.614000000001</v>
      </c>
      <c r="P31" s="135"/>
      <c r="Q31" s="98">
        <f>SUM(Q32:Q47)</f>
        <v>36079.614000000001</v>
      </c>
      <c r="R31" s="138">
        <f>SUM(R32:R47)</f>
        <v>0</v>
      </c>
    </row>
    <row r="32" spans="1:18" ht="13.9" customHeight="1" x14ac:dyDescent="0.2">
      <c r="A32" s="399"/>
      <c r="B32" s="139"/>
      <c r="C32" s="140" t="s">
        <v>56</v>
      </c>
      <c r="D32" s="141">
        <f t="shared" ref="D32:D47" si="23">+F32*$E$32</f>
        <v>2495.9630000000002</v>
      </c>
      <c r="E32" s="99">
        <v>1</v>
      </c>
      <c r="F32" s="142">
        <v>2495.9630000000002</v>
      </c>
      <c r="G32" s="143">
        <v>0</v>
      </c>
      <c r="H32" s="144">
        <v>0</v>
      </c>
      <c r="I32" s="144">
        <f t="shared" ref="I32:I47" si="24">G32-H32</f>
        <v>0</v>
      </c>
      <c r="J32" s="144">
        <v>96.718999999999994</v>
      </c>
      <c r="K32" s="144">
        <v>4.0000000000000001E-3</v>
      </c>
      <c r="L32" s="145">
        <f t="shared" ref="L32:L47" si="25">I32-J32-K32</f>
        <v>-96.722999999999999</v>
      </c>
      <c r="M32" s="141">
        <v>0</v>
      </c>
      <c r="N32" s="141">
        <v>0</v>
      </c>
      <c r="O32" s="142">
        <f t="shared" ref="O32:O47" si="26">+Q32*$P$32</f>
        <v>2495.9630000000002</v>
      </c>
      <c r="P32" s="99">
        <v>1</v>
      </c>
      <c r="Q32" s="142">
        <v>2495.9630000000002</v>
      </c>
      <c r="R32" s="146">
        <f t="shared" ref="R32:R47" si="27">O32*$P$32-O32*$E$32</f>
        <v>0</v>
      </c>
    </row>
    <row r="33" spans="1:18" ht="13.9" customHeight="1" x14ac:dyDescent="0.2">
      <c r="A33" s="399"/>
      <c r="B33" s="139"/>
      <c r="C33" s="140" t="s">
        <v>57</v>
      </c>
      <c r="D33" s="141">
        <f t="shared" si="23"/>
        <v>1500.057</v>
      </c>
      <c r="E33" s="99"/>
      <c r="F33" s="142">
        <v>1500.057</v>
      </c>
      <c r="G33" s="143">
        <v>0</v>
      </c>
      <c r="H33" s="144">
        <v>0</v>
      </c>
      <c r="I33" s="144">
        <f t="shared" si="24"/>
        <v>0</v>
      </c>
      <c r="J33" s="144">
        <v>45.002000000000002</v>
      </c>
      <c r="K33" s="144">
        <v>0</v>
      </c>
      <c r="L33" s="145">
        <f t="shared" si="25"/>
        <v>-45.002000000000002</v>
      </c>
      <c r="M33" s="141">
        <v>0</v>
      </c>
      <c r="N33" s="141">
        <v>0</v>
      </c>
      <c r="O33" s="142">
        <f t="shared" si="26"/>
        <v>1500.057</v>
      </c>
      <c r="P33" s="99"/>
      <c r="Q33" s="142">
        <v>1500.057</v>
      </c>
      <c r="R33" s="146">
        <f t="shared" si="27"/>
        <v>0</v>
      </c>
    </row>
    <row r="34" spans="1:18" ht="13.9" customHeight="1" x14ac:dyDescent="0.2">
      <c r="A34" s="399"/>
      <c r="B34" s="139"/>
      <c r="C34" s="140" t="s">
        <v>58</v>
      </c>
      <c r="D34" s="141">
        <f t="shared" si="23"/>
        <v>3000</v>
      </c>
      <c r="E34" s="99"/>
      <c r="F34" s="142">
        <v>3000</v>
      </c>
      <c r="G34" s="143">
        <v>0</v>
      </c>
      <c r="H34" s="144">
        <v>0</v>
      </c>
      <c r="I34" s="144">
        <f t="shared" si="24"/>
        <v>0</v>
      </c>
      <c r="J34" s="144">
        <v>0</v>
      </c>
      <c r="K34" s="144">
        <v>0</v>
      </c>
      <c r="L34" s="145">
        <f t="shared" si="25"/>
        <v>0</v>
      </c>
      <c r="M34" s="141">
        <v>0</v>
      </c>
      <c r="N34" s="141">
        <v>0</v>
      </c>
      <c r="O34" s="142">
        <f t="shared" si="26"/>
        <v>3000</v>
      </c>
      <c r="P34" s="99"/>
      <c r="Q34" s="142">
        <v>3000</v>
      </c>
      <c r="R34" s="146">
        <f t="shared" si="27"/>
        <v>0</v>
      </c>
    </row>
    <row r="35" spans="1:18" ht="13.9" customHeight="1" x14ac:dyDescent="0.2">
      <c r="A35" s="399"/>
      <c r="B35" s="139"/>
      <c r="C35" s="140" t="s">
        <v>59</v>
      </c>
      <c r="D35" s="141">
        <f t="shared" si="23"/>
        <v>2000</v>
      </c>
      <c r="E35" s="99"/>
      <c r="F35" s="142">
        <v>2000</v>
      </c>
      <c r="G35" s="143">
        <v>0</v>
      </c>
      <c r="H35" s="144">
        <v>0</v>
      </c>
      <c r="I35" s="144">
        <f t="shared" si="24"/>
        <v>0</v>
      </c>
      <c r="J35" s="144">
        <v>90</v>
      </c>
      <c r="K35" s="144">
        <v>0</v>
      </c>
      <c r="L35" s="145">
        <f t="shared" si="25"/>
        <v>-90</v>
      </c>
      <c r="M35" s="141">
        <v>0</v>
      </c>
      <c r="N35" s="141">
        <v>0</v>
      </c>
      <c r="O35" s="142">
        <f t="shared" si="26"/>
        <v>2000</v>
      </c>
      <c r="P35" s="99"/>
      <c r="Q35" s="142">
        <v>2000</v>
      </c>
      <c r="R35" s="146">
        <f t="shared" si="27"/>
        <v>0</v>
      </c>
    </row>
    <row r="36" spans="1:18" ht="13.9" customHeight="1" x14ac:dyDescent="0.2">
      <c r="A36" s="399"/>
      <c r="B36" s="139"/>
      <c r="C36" s="140" t="s">
        <v>60</v>
      </c>
      <c r="D36" s="141">
        <f t="shared" si="23"/>
        <v>2495.9630000000002</v>
      </c>
      <c r="E36" s="99"/>
      <c r="F36" s="142">
        <v>2495.9630000000002</v>
      </c>
      <c r="G36" s="143">
        <v>0</v>
      </c>
      <c r="H36" s="144">
        <v>0</v>
      </c>
      <c r="I36" s="144">
        <f t="shared" si="24"/>
        <v>0</v>
      </c>
      <c r="J36" s="144">
        <v>102.958</v>
      </c>
      <c r="K36" s="144">
        <v>4.0000000000000001E-3</v>
      </c>
      <c r="L36" s="145">
        <f t="shared" si="25"/>
        <v>-102.962</v>
      </c>
      <c r="M36" s="141">
        <v>0</v>
      </c>
      <c r="N36" s="141">
        <v>0</v>
      </c>
      <c r="O36" s="142">
        <f t="shared" si="26"/>
        <v>2495.9630000000002</v>
      </c>
      <c r="P36" s="99"/>
      <c r="Q36" s="142">
        <v>2495.9630000000002</v>
      </c>
      <c r="R36" s="146">
        <f t="shared" si="27"/>
        <v>0</v>
      </c>
    </row>
    <row r="37" spans="1:18" ht="13.9" customHeight="1" x14ac:dyDescent="0.2">
      <c r="A37" s="399"/>
      <c r="B37" s="139"/>
      <c r="C37" s="140" t="s">
        <v>61</v>
      </c>
      <c r="D37" s="141">
        <f t="shared" si="23"/>
        <v>3000</v>
      </c>
      <c r="E37" s="99"/>
      <c r="F37" s="142">
        <v>3000</v>
      </c>
      <c r="G37" s="143">
        <v>0</v>
      </c>
      <c r="H37" s="144">
        <v>0</v>
      </c>
      <c r="I37" s="144">
        <f t="shared" si="24"/>
        <v>0</v>
      </c>
      <c r="J37" s="144">
        <v>176.25</v>
      </c>
      <c r="K37" s="144">
        <v>0</v>
      </c>
      <c r="L37" s="145">
        <f t="shared" si="25"/>
        <v>-176.25</v>
      </c>
      <c r="M37" s="141">
        <v>0</v>
      </c>
      <c r="N37" s="141">
        <v>0</v>
      </c>
      <c r="O37" s="142">
        <f t="shared" si="26"/>
        <v>3000</v>
      </c>
      <c r="P37" s="99"/>
      <c r="Q37" s="142">
        <v>3000</v>
      </c>
      <c r="R37" s="146">
        <f t="shared" si="27"/>
        <v>0</v>
      </c>
    </row>
    <row r="38" spans="1:18" ht="13.9" customHeight="1" x14ac:dyDescent="0.2">
      <c r="A38" s="399"/>
      <c r="B38" s="139"/>
      <c r="C38" s="140" t="s">
        <v>62</v>
      </c>
      <c r="D38" s="141">
        <f t="shared" si="23"/>
        <v>2000</v>
      </c>
      <c r="E38" s="99"/>
      <c r="F38" s="142">
        <v>2000</v>
      </c>
      <c r="G38" s="143">
        <v>0</v>
      </c>
      <c r="H38" s="144">
        <v>0</v>
      </c>
      <c r="I38" s="144">
        <f t="shared" si="24"/>
        <v>0</v>
      </c>
      <c r="J38" s="144">
        <v>92.5</v>
      </c>
      <c r="K38" s="144">
        <v>0</v>
      </c>
      <c r="L38" s="145">
        <f t="shared" si="25"/>
        <v>-92.5</v>
      </c>
      <c r="M38" s="141">
        <v>0</v>
      </c>
      <c r="N38" s="141">
        <v>0</v>
      </c>
      <c r="O38" s="142">
        <f t="shared" si="26"/>
        <v>2000</v>
      </c>
      <c r="P38" s="99"/>
      <c r="Q38" s="142">
        <v>2000</v>
      </c>
      <c r="R38" s="146">
        <f t="shared" si="27"/>
        <v>0</v>
      </c>
    </row>
    <row r="39" spans="1:18" ht="13.9" customHeight="1" x14ac:dyDescent="0.2">
      <c r="A39" s="399"/>
      <c r="B39" s="139"/>
      <c r="C39" s="140" t="s">
        <v>63</v>
      </c>
      <c r="D39" s="141">
        <f t="shared" si="23"/>
        <v>4200</v>
      </c>
      <c r="E39" s="99"/>
      <c r="F39" s="142">
        <v>4200</v>
      </c>
      <c r="G39" s="143">
        <v>0</v>
      </c>
      <c r="H39" s="144">
        <v>0</v>
      </c>
      <c r="I39" s="144">
        <f t="shared" si="24"/>
        <v>0</v>
      </c>
      <c r="J39" s="144">
        <v>0</v>
      </c>
      <c r="K39" s="144">
        <v>0</v>
      </c>
      <c r="L39" s="145">
        <f>I39-J39-K39</f>
        <v>0</v>
      </c>
      <c r="M39" s="141">
        <v>0</v>
      </c>
      <c r="N39" s="141">
        <v>0</v>
      </c>
      <c r="O39" s="142">
        <f t="shared" si="26"/>
        <v>4200</v>
      </c>
      <c r="P39" s="99"/>
      <c r="Q39" s="142">
        <v>4200</v>
      </c>
      <c r="R39" s="146">
        <f t="shared" si="27"/>
        <v>0</v>
      </c>
    </row>
    <row r="40" spans="1:18" ht="13.9" customHeight="1" x14ac:dyDescent="0.2">
      <c r="A40" s="399"/>
      <c r="B40" s="139"/>
      <c r="C40" s="140" t="s">
        <v>64</v>
      </c>
      <c r="D40" s="141">
        <f t="shared" si="23"/>
        <v>5000</v>
      </c>
      <c r="E40" s="99"/>
      <c r="F40" s="142">
        <v>5000</v>
      </c>
      <c r="G40" s="143">
        <v>0</v>
      </c>
      <c r="H40" s="144">
        <v>0</v>
      </c>
      <c r="I40" s="144">
        <f t="shared" si="24"/>
        <v>0</v>
      </c>
      <c r="J40" s="144">
        <v>162.5</v>
      </c>
      <c r="K40" s="144">
        <v>0</v>
      </c>
      <c r="L40" s="145">
        <f>I40-J40-K40</f>
        <v>-162.5</v>
      </c>
      <c r="M40" s="141">
        <v>0</v>
      </c>
      <c r="N40" s="141">
        <v>0</v>
      </c>
      <c r="O40" s="142">
        <f t="shared" si="26"/>
        <v>5000</v>
      </c>
      <c r="P40" s="99"/>
      <c r="Q40" s="142">
        <v>5000</v>
      </c>
      <c r="R40" s="146">
        <f t="shared" si="27"/>
        <v>0</v>
      </c>
    </row>
    <row r="41" spans="1:18" ht="13.9" customHeight="1" x14ac:dyDescent="0.2">
      <c r="A41" s="399"/>
      <c r="B41" s="139"/>
      <c r="C41" s="140" t="s">
        <v>65</v>
      </c>
      <c r="D41" s="141">
        <f t="shared" si="23"/>
        <v>752.81100000000004</v>
      </c>
      <c r="E41" s="99"/>
      <c r="F41" s="142">
        <v>752.81100000000004</v>
      </c>
      <c r="G41" s="143">
        <v>0</v>
      </c>
      <c r="H41" s="144">
        <v>0</v>
      </c>
      <c r="I41" s="144">
        <f t="shared" si="24"/>
        <v>0</v>
      </c>
      <c r="J41" s="144">
        <v>0</v>
      </c>
      <c r="K41" s="144">
        <v>0</v>
      </c>
      <c r="L41" s="145">
        <f t="shared" si="25"/>
        <v>0</v>
      </c>
      <c r="M41" s="141">
        <v>0</v>
      </c>
      <c r="N41" s="141">
        <v>0</v>
      </c>
      <c r="O41" s="142">
        <f t="shared" si="26"/>
        <v>752.81100000000004</v>
      </c>
      <c r="P41" s="99"/>
      <c r="Q41" s="142">
        <v>752.81100000000004</v>
      </c>
      <c r="R41" s="146">
        <f t="shared" si="27"/>
        <v>0</v>
      </c>
    </row>
    <row r="42" spans="1:18" ht="13.9" customHeight="1" x14ac:dyDescent="0.2">
      <c r="A42" s="399"/>
      <c r="B42" s="139"/>
      <c r="C42" s="140" t="s">
        <v>66</v>
      </c>
      <c r="D42" s="141">
        <f t="shared" si="23"/>
        <v>1000</v>
      </c>
      <c r="E42" s="99"/>
      <c r="F42" s="142">
        <v>1000</v>
      </c>
      <c r="G42" s="143">
        <v>0</v>
      </c>
      <c r="H42" s="144">
        <v>0</v>
      </c>
      <c r="I42" s="144">
        <f t="shared" si="24"/>
        <v>0</v>
      </c>
      <c r="J42" s="144">
        <v>35</v>
      </c>
      <c r="K42" s="144">
        <v>0</v>
      </c>
      <c r="L42" s="145">
        <f t="shared" si="25"/>
        <v>-35</v>
      </c>
      <c r="M42" s="141">
        <v>0</v>
      </c>
      <c r="N42" s="141">
        <v>0</v>
      </c>
      <c r="O42" s="142">
        <f t="shared" si="26"/>
        <v>1000</v>
      </c>
      <c r="P42" s="99"/>
      <c r="Q42" s="142">
        <v>1000</v>
      </c>
      <c r="R42" s="146">
        <f t="shared" si="27"/>
        <v>0</v>
      </c>
    </row>
    <row r="43" spans="1:18" ht="13.9" customHeight="1" x14ac:dyDescent="0.2">
      <c r="A43" s="399"/>
      <c r="B43" s="139"/>
      <c r="C43" s="140" t="s">
        <v>67</v>
      </c>
      <c r="D43" s="141">
        <f t="shared" si="23"/>
        <v>300</v>
      </c>
      <c r="E43" s="99"/>
      <c r="F43" s="142">
        <v>300</v>
      </c>
      <c r="G43" s="143">
        <v>0</v>
      </c>
      <c r="H43" s="144">
        <v>0</v>
      </c>
      <c r="I43" s="144">
        <f t="shared" si="24"/>
        <v>0</v>
      </c>
      <c r="J43" s="144">
        <v>0</v>
      </c>
      <c r="K43" s="144">
        <v>0</v>
      </c>
      <c r="L43" s="145">
        <f t="shared" si="25"/>
        <v>0</v>
      </c>
      <c r="M43" s="141">
        <v>0</v>
      </c>
      <c r="N43" s="141">
        <v>0</v>
      </c>
      <c r="O43" s="142">
        <f t="shared" si="26"/>
        <v>300</v>
      </c>
      <c r="P43" s="99"/>
      <c r="Q43" s="142">
        <v>300</v>
      </c>
      <c r="R43" s="146">
        <f t="shared" si="27"/>
        <v>0</v>
      </c>
    </row>
    <row r="44" spans="1:18" ht="13.9" customHeight="1" x14ac:dyDescent="0.2">
      <c r="A44" s="399"/>
      <c r="B44" s="139"/>
      <c r="C44" s="140" t="s">
        <v>68</v>
      </c>
      <c r="D44" s="141">
        <f t="shared" si="23"/>
        <v>1597.817</v>
      </c>
      <c r="E44" s="99"/>
      <c r="F44" s="142">
        <v>1597.817</v>
      </c>
      <c r="G44" s="143">
        <v>0</v>
      </c>
      <c r="H44" s="144">
        <v>0</v>
      </c>
      <c r="I44" s="144">
        <f t="shared" si="24"/>
        <v>0</v>
      </c>
      <c r="J44" s="144">
        <v>61.116999999999997</v>
      </c>
      <c r="K44" s="144">
        <v>0</v>
      </c>
      <c r="L44" s="145">
        <f t="shared" si="25"/>
        <v>-61.116999999999997</v>
      </c>
      <c r="M44" s="141">
        <v>0</v>
      </c>
      <c r="N44" s="141">
        <v>0</v>
      </c>
      <c r="O44" s="142">
        <f t="shared" si="26"/>
        <v>1597.817</v>
      </c>
      <c r="P44" s="99"/>
      <c r="Q44" s="142">
        <v>1597.817</v>
      </c>
      <c r="R44" s="146">
        <f t="shared" si="27"/>
        <v>0</v>
      </c>
    </row>
    <row r="45" spans="1:18" ht="13.9" customHeight="1" x14ac:dyDescent="0.2">
      <c r="A45" s="399"/>
      <c r="B45" s="139"/>
      <c r="C45" s="140" t="s">
        <v>69</v>
      </c>
      <c r="D45" s="141">
        <f t="shared" si="23"/>
        <v>3998</v>
      </c>
      <c r="E45" s="99"/>
      <c r="F45" s="142">
        <v>3998</v>
      </c>
      <c r="G45" s="143">
        <v>0</v>
      </c>
      <c r="H45" s="144">
        <v>0</v>
      </c>
      <c r="I45" s="144">
        <f t="shared" si="24"/>
        <v>0</v>
      </c>
      <c r="J45" s="144">
        <v>0</v>
      </c>
      <c r="K45" s="144">
        <v>0</v>
      </c>
      <c r="L45" s="145">
        <f t="shared" si="25"/>
        <v>0</v>
      </c>
      <c r="M45" s="141">
        <v>0</v>
      </c>
      <c r="N45" s="141">
        <v>0</v>
      </c>
      <c r="O45" s="142">
        <f t="shared" si="26"/>
        <v>3998</v>
      </c>
      <c r="P45" s="99"/>
      <c r="Q45" s="142">
        <v>3998</v>
      </c>
      <c r="R45" s="146">
        <f t="shared" si="27"/>
        <v>0</v>
      </c>
    </row>
    <row r="46" spans="1:18" ht="13.9" customHeight="1" x14ac:dyDescent="0.2">
      <c r="A46" s="399"/>
      <c r="B46" s="139"/>
      <c r="C46" s="140" t="s">
        <v>70</v>
      </c>
      <c r="D46" s="141">
        <f t="shared" si="23"/>
        <v>1489</v>
      </c>
      <c r="E46" s="147"/>
      <c r="F46" s="142">
        <v>1489</v>
      </c>
      <c r="G46" s="143">
        <v>0</v>
      </c>
      <c r="H46" s="144">
        <v>0</v>
      </c>
      <c r="I46" s="144">
        <f t="shared" si="24"/>
        <v>0</v>
      </c>
      <c r="J46" s="144">
        <v>0</v>
      </c>
      <c r="K46" s="144">
        <v>0</v>
      </c>
      <c r="L46" s="145">
        <f t="shared" si="25"/>
        <v>0</v>
      </c>
      <c r="M46" s="141">
        <v>0</v>
      </c>
      <c r="N46" s="141">
        <v>0</v>
      </c>
      <c r="O46" s="142">
        <f t="shared" si="26"/>
        <v>1489</v>
      </c>
      <c r="P46" s="147"/>
      <c r="Q46" s="142">
        <v>1489</v>
      </c>
      <c r="R46" s="146">
        <f t="shared" si="27"/>
        <v>0</v>
      </c>
    </row>
    <row r="47" spans="1:18" ht="13.9" customHeight="1" x14ac:dyDescent="0.2">
      <c r="A47" s="399"/>
      <c r="B47" s="139"/>
      <c r="C47" s="149" t="s">
        <v>71</v>
      </c>
      <c r="D47" s="150">
        <f t="shared" si="23"/>
        <v>1250.0029999999999</v>
      </c>
      <c r="E47" s="151"/>
      <c r="F47" s="142">
        <v>1250.0029999999999</v>
      </c>
      <c r="G47" s="152">
        <v>0</v>
      </c>
      <c r="H47" s="153">
        <v>0</v>
      </c>
      <c r="I47" s="144">
        <f t="shared" si="24"/>
        <v>0</v>
      </c>
      <c r="J47" s="153">
        <v>0</v>
      </c>
      <c r="K47" s="153">
        <v>0</v>
      </c>
      <c r="L47" s="154">
        <f t="shared" si="25"/>
        <v>0</v>
      </c>
      <c r="M47" s="150">
        <v>0</v>
      </c>
      <c r="N47" s="141">
        <v>0</v>
      </c>
      <c r="O47" s="142">
        <f t="shared" si="26"/>
        <v>1250.0029999999999</v>
      </c>
      <c r="P47" s="147"/>
      <c r="Q47" s="142">
        <v>1250.0029999999999</v>
      </c>
      <c r="R47" s="146">
        <f t="shared" si="27"/>
        <v>0</v>
      </c>
    </row>
    <row r="48" spans="1:18" ht="13.5" hidden="1" customHeight="1" x14ac:dyDescent="0.2">
      <c r="A48" s="399"/>
      <c r="B48" s="69" t="s">
        <v>72</v>
      </c>
      <c r="C48" s="155" t="s">
        <v>73</v>
      </c>
      <c r="D48" s="141">
        <f>F48*$E$32</f>
        <v>0</v>
      </c>
      <c r="E48" s="147"/>
      <c r="F48" s="156">
        <f>SUM(F49:F49)</f>
        <v>0</v>
      </c>
      <c r="G48" s="157">
        <v>0</v>
      </c>
      <c r="H48" s="158">
        <v>0</v>
      </c>
      <c r="I48" s="158">
        <f>SUM(I49:I49)</f>
        <v>0</v>
      </c>
      <c r="J48" s="158">
        <v>0</v>
      </c>
      <c r="K48" s="158">
        <v>0</v>
      </c>
      <c r="L48" s="159">
        <f>SUM(L49:L49)</f>
        <v>0</v>
      </c>
      <c r="M48" s="160">
        <f>SUM(M49:M49)</f>
        <v>0</v>
      </c>
      <c r="N48" s="160">
        <f>SUM(N49:N49)</f>
        <v>0</v>
      </c>
      <c r="O48" s="169">
        <f>SUM(O49:O49)</f>
        <v>0</v>
      </c>
      <c r="P48" s="390"/>
      <c r="Q48" s="162">
        <f>SUM(Q49:Q49)</f>
        <v>0</v>
      </c>
      <c r="R48" s="163">
        <f>SUM(R49:R49)</f>
        <v>0</v>
      </c>
    </row>
    <row r="49" spans="1:18" ht="13.5" hidden="1" customHeight="1" x14ac:dyDescent="0.2">
      <c r="A49" s="399"/>
      <c r="B49" s="139"/>
      <c r="C49" s="164" t="s">
        <v>74</v>
      </c>
      <c r="D49" s="141">
        <f>F49*$E$32</f>
        <v>0</v>
      </c>
      <c r="E49" s="165">
        <v>2.5</v>
      </c>
      <c r="F49" s="166">
        <v>0</v>
      </c>
      <c r="G49" s="143">
        <v>0</v>
      </c>
      <c r="H49" s="144">
        <v>0</v>
      </c>
      <c r="I49" s="144">
        <v>0</v>
      </c>
      <c r="J49" s="144">
        <v>0</v>
      </c>
      <c r="K49" s="144">
        <v>0</v>
      </c>
      <c r="L49" s="145">
        <v>0</v>
      </c>
      <c r="M49" s="141">
        <v>0</v>
      </c>
      <c r="N49" s="141">
        <v>0</v>
      </c>
      <c r="O49" s="142">
        <v>0</v>
      </c>
      <c r="P49" s="165">
        <v>0</v>
      </c>
      <c r="Q49" s="142">
        <v>0</v>
      </c>
      <c r="R49" s="146">
        <v>0</v>
      </c>
    </row>
    <row r="50" spans="1:18" ht="13.9" customHeight="1" x14ac:dyDescent="0.2">
      <c r="A50" s="399"/>
      <c r="B50" s="69" t="s">
        <v>75</v>
      </c>
      <c r="C50" s="168" t="s">
        <v>76</v>
      </c>
      <c r="D50" s="169">
        <f>SUM(D51:D51)</f>
        <v>0</v>
      </c>
      <c r="E50" s="99"/>
      <c r="F50" s="170">
        <f t="shared" ref="F50:J50" si="28">SUM(F51:F51)</f>
        <v>0</v>
      </c>
      <c r="G50" s="171">
        <f t="shared" si="28"/>
        <v>0</v>
      </c>
      <c r="H50" s="172">
        <f t="shared" si="28"/>
        <v>0</v>
      </c>
      <c r="I50" s="172">
        <f t="shared" si="28"/>
        <v>0</v>
      </c>
      <c r="J50" s="172">
        <f t="shared" si="28"/>
        <v>0</v>
      </c>
      <c r="K50" s="172">
        <f>SUM(K51:K52)</f>
        <v>74.349999999999994</v>
      </c>
      <c r="L50" s="172">
        <f>SUM(L51:L52)</f>
        <v>-74.349999999999994</v>
      </c>
      <c r="M50" s="161">
        <f>SUM(M51)</f>
        <v>0</v>
      </c>
      <c r="N50" s="161">
        <f>SUM(N51)</f>
        <v>0</v>
      </c>
      <c r="O50" s="169">
        <f>SUM(O51:O51)</f>
        <v>0</v>
      </c>
      <c r="P50" s="135"/>
      <c r="Q50" s="169">
        <f>SUM(Q51:Q51)</f>
        <v>0</v>
      </c>
      <c r="R50" s="163">
        <f>SUM(R51:R51)</f>
        <v>0</v>
      </c>
    </row>
    <row r="51" spans="1:18" s="3" customFormat="1" ht="13.9" customHeight="1" x14ac:dyDescent="0.2">
      <c r="A51" s="399"/>
      <c r="B51" s="139"/>
      <c r="C51" s="164" t="s">
        <v>77</v>
      </c>
      <c r="D51" s="141">
        <f>F51*E$51</f>
        <v>0</v>
      </c>
      <c r="E51" s="174">
        <v>0.92816038611471996</v>
      </c>
      <c r="F51" s="166">
        <v>0</v>
      </c>
      <c r="G51" s="143">
        <v>0</v>
      </c>
      <c r="H51" s="144">
        <v>0</v>
      </c>
      <c r="I51" s="144">
        <f>G51-H51</f>
        <v>0</v>
      </c>
      <c r="J51" s="175">
        <v>0</v>
      </c>
      <c r="K51" s="144">
        <v>37.17</v>
      </c>
      <c r="L51" s="145">
        <f>I51-J51-K51</f>
        <v>-37.17</v>
      </c>
      <c r="M51" s="141">
        <v>0</v>
      </c>
      <c r="N51" s="141">
        <v>0</v>
      </c>
      <c r="O51" s="142">
        <f t="shared" ref="O51:O52" si="29">+Q51*$P$32</f>
        <v>0</v>
      </c>
      <c r="P51" s="165">
        <v>0.87858021437357203</v>
      </c>
      <c r="Q51" s="166">
        <v>0</v>
      </c>
      <c r="R51" s="166">
        <f>O51/$P$51-O51/$E$51</f>
        <v>0</v>
      </c>
    </row>
    <row r="52" spans="1:18" s="3" customFormat="1" ht="13.9" customHeight="1" thickBot="1" x14ac:dyDescent="0.25">
      <c r="A52" s="399"/>
      <c r="B52" s="139"/>
      <c r="C52" s="164" t="s">
        <v>78</v>
      </c>
      <c r="D52" s="141">
        <f>F52*E$51</f>
        <v>0</v>
      </c>
      <c r="E52" s="165"/>
      <c r="F52" s="176">
        <v>0</v>
      </c>
      <c r="G52" s="143">
        <v>0</v>
      </c>
      <c r="H52" s="144">
        <v>0</v>
      </c>
      <c r="I52" s="144">
        <f>G52-H52</f>
        <v>0</v>
      </c>
      <c r="J52" s="175">
        <v>0</v>
      </c>
      <c r="K52" s="144">
        <v>37.18</v>
      </c>
      <c r="L52" s="145">
        <f>I52-J52-K52</f>
        <v>-37.18</v>
      </c>
      <c r="M52" s="141">
        <v>0</v>
      </c>
      <c r="N52" s="141">
        <v>0</v>
      </c>
      <c r="O52" s="142">
        <f t="shared" si="29"/>
        <v>0</v>
      </c>
      <c r="P52" s="165"/>
      <c r="Q52" s="166">
        <v>0</v>
      </c>
      <c r="R52" s="166">
        <f>O52/$P$51-O52/$E$51</f>
        <v>0</v>
      </c>
    </row>
    <row r="53" spans="1:18" ht="13.9" hidden="1" customHeight="1" x14ac:dyDescent="0.2">
      <c r="A53" s="399"/>
      <c r="B53" s="124" t="s">
        <v>79</v>
      </c>
      <c r="C53" s="155" t="s">
        <v>80</v>
      </c>
      <c r="D53" s="178">
        <f>SUM(D54:D54)</f>
        <v>0</v>
      </c>
      <c r="E53" s="147"/>
      <c r="F53" s="156">
        <f>SUM(F54:F54)</f>
        <v>0</v>
      </c>
      <c r="G53" s="157">
        <f>SUM(G54:G54)</f>
        <v>0</v>
      </c>
      <c r="H53" s="158">
        <v>0</v>
      </c>
      <c r="I53" s="158">
        <f>SUM(I54:I54)</f>
        <v>0</v>
      </c>
      <c r="J53" s="158">
        <v>0</v>
      </c>
      <c r="K53" s="158">
        <v>0</v>
      </c>
      <c r="L53" s="159">
        <f>SUM(L54:L54)</f>
        <v>0</v>
      </c>
      <c r="M53" s="160">
        <f>SUM(M54:M54)</f>
        <v>0</v>
      </c>
      <c r="N53" s="160">
        <f>SUM(N54:N54)</f>
        <v>0</v>
      </c>
      <c r="O53" s="178">
        <v>0</v>
      </c>
      <c r="P53" s="147"/>
      <c r="Q53" s="179">
        <f>SUM(Q54:Q54)</f>
        <v>0</v>
      </c>
      <c r="R53" s="170">
        <f>SUM(R54:R54)</f>
        <v>0</v>
      </c>
    </row>
    <row r="54" spans="1:18" ht="13.9" hidden="1" customHeight="1" x14ac:dyDescent="0.2">
      <c r="A54" s="399"/>
      <c r="B54" s="139"/>
      <c r="C54" s="164" t="s">
        <v>81</v>
      </c>
      <c r="D54" s="142">
        <f>E54*F54</f>
        <v>0</v>
      </c>
      <c r="E54" s="165">
        <v>0</v>
      </c>
      <c r="F54" s="141">
        <v>0</v>
      </c>
      <c r="G54" s="143">
        <v>0</v>
      </c>
      <c r="H54" s="144">
        <v>0</v>
      </c>
      <c r="I54" s="144">
        <f>G54-H54</f>
        <v>0</v>
      </c>
      <c r="J54" s="144">
        <v>0</v>
      </c>
      <c r="K54" s="144">
        <v>0</v>
      </c>
      <c r="L54" s="145">
        <f>I54-J54-K54</f>
        <v>0</v>
      </c>
      <c r="M54" s="141">
        <v>0</v>
      </c>
      <c r="N54" s="141">
        <v>0</v>
      </c>
      <c r="O54" s="142">
        <f>P54*Q54</f>
        <v>0</v>
      </c>
      <c r="P54" s="165">
        <v>1.2163999999999999</v>
      </c>
      <c r="Q54" s="166">
        <v>0</v>
      </c>
      <c r="R54" s="166">
        <f>O54/$P$51-O54/$E$51</f>
        <v>0</v>
      </c>
    </row>
    <row r="55" spans="1:18" ht="16.5" hidden="1" customHeight="1" x14ac:dyDescent="0.2">
      <c r="A55" s="399"/>
      <c r="B55" s="69" t="s">
        <v>82</v>
      </c>
      <c r="C55" s="155" t="s">
        <v>83</v>
      </c>
      <c r="D55" s="178">
        <f>SUM(D56:D56)</f>
        <v>0</v>
      </c>
      <c r="E55" s="147">
        <v>0</v>
      </c>
      <c r="F55" s="156">
        <f t="shared" ref="F55:O55" si="30">SUM(F56:F56)</f>
        <v>0</v>
      </c>
      <c r="G55" s="157">
        <f t="shared" si="30"/>
        <v>0</v>
      </c>
      <c r="H55" s="158">
        <f t="shared" si="30"/>
        <v>0</v>
      </c>
      <c r="I55" s="158">
        <f t="shared" si="30"/>
        <v>0</v>
      </c>
      <c r="J55" s="158">
        <f t="shared" si="30"/>
        <v>0</v>
      </c>
      <c r="K55" s="158">
        <f t="shared" si="30"/>
        <v>0</v>
      </c>
      <c r="L55" s="159">
        <f t="shared" si="30"/>
        <v>0</v>
      </c>
      <c r="M55" s="160">
        <f t="shared" si="30"/>
        <v>0</v>
      </c>
      <c r="N55" s="160">
        <f t="shared" si="30"/>
        <v>0</v>
      </c>
      <c r="O55" s="169">
        <f t="shared" si="30"/>
        <v>0</v>
      </c>
      <c r="P55" s="390"/>
      <c r="Q55" s="170">
        <f>SUM(Q56:Q56)</f>
        <v>0</v>
      </c>
      <c r="R55" s="170">
        <f>SUM(R56:R56)</f>
        <v>0</v>
      </c>
    </row>
    <row r="56" spans="1:18" ht="13.9" hidden="1" customHeight="1" x14ac:dyDescent="0.2">
      <c r="A56" s="399"/>
      <c r="B56" s="139"/>
      <c r="C56" s="180" t="s">
        <v>84</v>
      </c>
      <c r="D56" s="142">
        <f>F56*$E$56</f>
        <v>0</v>
      </c>
      <c r="E56" s="99">
        <v>0</v>
      </c>
      <c r="F56" s="141">
        <v>0</v>
      </c>
      <c r="G56" s="143">
        <v>0</v>
      </c>
      <c r="H56" s="144">
        <v>0</v>
      </c>
      <c r="I56" s="144">
        <f>G56-H56</f>
        <v>0</v>
      </c>
      <c r="J56" s="144">
        <v>0</v>
      </c>
      <c r="K56" s="144">
        <v>0</v>
      </c>
      <c r="L56" s="145">
        <f>I56-J56-K56</f>
        <v>0</v>
      </c>
      <c r="M56" s="141">
        <v>0</v>
      </c>
      <c r="N56" s="141">
        <v>0</v>
      </c>
      <c r="O56" s="142">
        <f>Q56*$P$56</f>
        <v>0</v>
      </c>
      <c r="P56" s="99">
        <v>0.50129999999999997</v>
      </c>
      <c r="Q56" s="166">
        <v>0</v>
      </c>
      <c r="R56" s="166">
        <f>O56/$P$51-O56/$E$51</f>
        <v>0</v>
      </c>
    </row>
    <row r="57" spans="1:18" ht="13.9" hidden="1" customHeight="1" x14ac:dyDescent="0.2">
      <c r="A57" s="399"/>
      <c r="B57" s="69" t="s">
        <v>85</v>
      </c>
      <c r="C57" s="181" t="s">
        <v>86</v>
      </c>
      <c r="D57" s="169">
        <f>SUM(D58:D59)</f>
        <v>0</v>
      </c>
      <c r="E57" s="182"/>
      <c r="F57" s="170">
        <f t="shared" ref="F57:O57" si="31">SUM(F58:F59)</f>
        <v>0</v>
      </c>
      <c r="G57" s="183">
        <f t="shared" si="31"/>
        <v>0</v>
      </c>
      <c r="H57" s="172">
        <f t="shared" si="31"/>
        <v>0</v>
      </c>
      <c r="I57" s="172">
        <f t="shared" si="31"/>
        <v>0</v>
      </c>
      <c r="J57" s="172">
        <f t="shared" si="31"/>
        <v>0</v>
      </c>
      <c r="K57" s="172">
        <f t="shared" si="31"/>
        <v>0</v>
      </c>
      <c r="L57" s="184">
        <f t="shared" si="31"/>
        <v>0</v>
      </c>
      <c r="M57" s="161">
        <f t="shared" si="31"/>
        <v>0</v>
      </c>
      <c r="N57" s="161">
        <f t="shared" si="31"/>
        <v>0</v>
      </c>
      <c r="O57" s="169">
        <f t="shared" si="31"/>
        <v>0</v>
      </c>
      <c r="P57" s="135"/>
      <c r="Q57" s="170">
        <f>SUM(Q58:Q59)</f>
        <v>0</v>
      </c>
      <c r="R57" s="170">
        <f>SUM(R58:R59)</f>
        <v>0</v>
      </c>
    </row>
    <row r="58" spans="1:18" ht="13.9" hidden="1" customHeight="1" x14ac:dyDescent="0.2">
      <c r="A58" s="399"/>
      <c r="B58" s="139"/>
      <c r="C58" s="140" t="s">
        <v>87</v>
      </c>
      <c r="D58" s="142">
        <v>0</v>
      </c>
      <c r="E58" s="165">
        <v>2150</v>
      </c>
      <c r="F58" s="166">
        <f>D58/$E$58</f>
        <v>0</v>
      </c>
      <c r="G58" s="143">
        <v>0</v>
      </c>
      <c r="H58" s="144">
        <v>0</v>
      </c>
      <c r="I58" s="144">
        <f>G58-H58</f>
        <v>0</v>
      </c>
      <c r="J58" s="144">
        <v>0</v>
      </c>
      <c r="K58" s="144">
        <v>0</v>
      </c>
      <c r="L58" s="145">
        <f>I58-J58-K58</f>
        <v>0</v>
      </c>
      <c r="M58" s="141">
        <v>0</v>
      </c>
      <c r="N58" s="141">
        <v>0</v>
      </c>
      <c r="O58" s="142">
        <v>0</v>
      </c>
      <c r="P58" s="165">
        <v>2150</v>
      </c>
      <c r="Q58" s="166">
        <f>O58/$P$58</f>
        <v>0</v>
      </c>
      <c r="R58" s="166">
        <f>O58/$P$58-O58/$E$58</f>
        <v>0</v>
      </c>
    </row>
    <row r="59" spans="1:18" ht="27" hidden="1" customHeight="1" x14ac:dyDescent="0.2">
      <c r="A59" s="400"/>
      <c r="B59" s="139"/>
      <c r="C59" s="140" t="s">
        <v>88</v>
      </c>
      <c r="D59" s="142">
        <v>0</v>
      </c>
      <c r="E59" s="165"/>
      <c r="F59" s="166">
        <f>D59/$E$58</f>
        <v>0</v>
      </c>
      <c r="G59" s="143">
        <v>0</v>
      </c>
      <c r="H59" s="144">
        <v>0</v>
      </c>
      <c r="I59" s="144">
        <f>G59-H59</f>
        <v>0</v>
      </c>
      <c r="J59" s="144">
        <v>0</v>
      </c>
      <c r="K59" s="144">
        <v>0</v>
      </c>
      <c r="L59" s="145">
        <f>I59-J59-K59</f>
        <v>0</v>
      </c>
      <c r="M59" s="141">
        <v>0</v>
      </c>
      <c r="N59" s="141">
        <v>0</v>
      </c>
      <c r="O59" s="142">
        <v>0</v>
      </c>
      <c r="P59" s="147"/>
      <c r="Q59" s="166">
        <f>O59/$P$58</f>
        <v>0</v>
      </c>
      <c r="R59" s="166">
        <f>O59/$P$58-O59/$E$58</f>
        <v>0</v>
      </c>
    </row>
    <row r="60" spans="1:18" ht="17.25" customHeight="1" thickTop="1" thickBot="1" x14ac:dyDescent="0.25">
      <c r="A60" s="397" t="s">
        <v>89</v>
      </c>
      <c r="B60" s="185" t="s">
        <v>27</v>
      </c>
      <c r="C60" s="186" t="s">
        <v>28</v>
      </c>
      <c r="D60" s="187"/>
      <c r="E60" s="188"/>
      <c r="F60" s="189">
        <f>F61+F77</f>
        <v>10745.211999999996</v>
      </c>
      <c r="G60" s="190">
        <f>G61+G77</f>
        <v>15.979999999999999</v>
      </c>
      <c r="H60" s="191">
        <f>H61+H77</f>
        <v>446.83899999999994</v>
      </c>
      <c r="I60" s="191">
        <f>I61+I77</f>
        <v>-430.85899999999992</v>
      </c>
      <c r="J60" s="191">
        <f>J61+J77</f>
        <v>104.39799999999998</v>
      </c>
      <c r="K60" s="191">
        <f>K61+K71</f>
        <v>5.3599999999999994</v>
      </c>
      <c r="L60" s="192">
        <f>L61+L77</f>
        <v>-540.61699999999996</v>
      </c>
      <c r="M60" s="193">
        <f>M61+M77</f>
        <v>0</v>
      </c>
      <c r="N60" s="193">
        <f>N61+N77</f>
        <v>0</v>
      </c>
      <c r="O60" s="187"/>
      <c r="P60" s="188"/>
      <c r="Q60" s="189">
        <f>Q61+Q77</f>
        <v>10360.425999999999</v>
      </c>
      <c r="R60" s="194">
        <f>R61+R77</f>
        <v>45.376895815991574</v>
      </c>
    </row>
    <row r="61" spans="1:18" ht="13.9" customHeight="1" x14ac:dyDescent="0.2">
      <c r="A61" s="429"/>
      <c r="B61" s="195" t="s">
        <v>90</v>
      </c>
      <c r="C61" s="80" t="s">
        <v>91</v>
      </c>
      <c r="D61" s="196"/>
      <c r="E61" s="197"/>
      <c r="F61" s="198">
        <f>F62+F71</f>
        <v>10745.211999999996</v>
      </c>
      <c r="G61" s="199">
        <f>G62+G71</f>
        <v>15.979999999999999</v>
      </c>
      <c r="H61" s="200">
        <f>H62+H71</f>
        <v>446.83899999999994</v>
      </c>
      <c r="I61" s="200">
        <f>I62+I71</f>
        <v>-430.85899999999992</v>
      </c>
      <c r="J61" s="200">
        <f>J62+J71</f>
        <v>104.39799999999998</v>
      </c>
      <c r="K61" s="200">
        <f>K62</f>
        <v>4.9439999999999991</v>
      </c>
      <c r="L61" s="201">
        <f>L62+L71</f>
        <v>-540.61699999999996</v>
      </c>
      <c r="M61" s="202">
        <f>M62+M71</f>
        <v>0</v>
      </c>
      <c r="N61" s="202">
        <f>N62+N71</f>
        <v>0</v>
      </c>
      <c r="O61" s="196"/>
      <c r="P61" s="197"/>
      <c r="Q61" s="203">
        <f>Q62+Q71</f>
        <v>10360.425999999999</v>
      </c>
      <c r="R61" s="203">
        <f>R62+R71</f>
        <v>45.376895815991574</v>
      </c>
    </row>
    <row r="62" spans="1:18" ht="13.9" customHeight="1" x14ac:dyDescent="0.2">
      <c r="A62" s="429"/>
      <c r="B62" s="139" t="s">
        <v>92</v>
      </c>
      <c r="C62" s="204" t="s">
        <v>93</v>
      </c>
      <c r="D62" s="98"/>
      <c r="E62" s="99"/>
      <c r="F62" s="205">
        <f t="shared" ref="F62:N62" si="32">F63+F67</f>
        <v>9496.7319999999963</v>
      </c>
      <c r="G62" s="101">
        <f>G63+G67</f>
        <v>15.979999999999999</v>
      </c>
      <c r="H62" s="102">
        <f t="shared" si="32"/>
        <v>285.69099999999992</v>
      </c>
      <c r="I62" s="102">
        <f t="shared" si="32"/>
        <v>-269.71099999999996</v>
      </c>
      <c r="J62" s="102">
        <f t="shared" si="32"/>
        <v>88.20999999999998</v>
      </c>
      <c r="K62" s="102">
        <f t="shared" si="32"/>
        <v>4.9439999999999991</v>
      </c>
      <c r="L62" s="103">
        <f t="shared" si="32"/>
        <v>-362.86499999999995</v>
      </c>
      <c r="M62" s="104">
        <f t="shared" si="32"/>
        <v>0</v>
      </c>
      <c r="N62" s="104">
        <f t="shared" si="32"/>
        <v>0</v>
      </c>
      <c r="O62" s="98"/>
      <c r="P62" s="99"/>
      <c r="Q62" s="100">
        <f>Q63+Q67</f>
        <v>9226.2459999999992</v>
      </c>
      <c r="R62" s="100">
        <f>R63+R67</f>
        <v>-0.65573395030584347</v>
      </c>
    </row>
    <row r="63" spans="1:18" ht="13.9" customHeight="1" x14ac:dyDescent="0.2">
      <c r="A63" s="429"/>
      <c r="B63" s="132" t="s">
        <v>94</v>
      </c>
      <c r="C63" s="206" t="s">
        <v>95</v>
      </c>
      <c r="D63" s="134"/>
      <c r="E63" s="182"/>
      <c r="F63" s="207">
        <f t="shared" ref="F63:N63" si="33">SUM(F64:F66)</f>
        <v>5426.980999999997</v>
      </c>
      <c r="G63" s="136">
        <f t="shared" si="33"/>
        <v>15.979999999999999</v>
      </c>
      <c r="H63" s="75">
        <f t="shared" si="33"/>
        <v>170.09099999999998</v>
      </c>
      <c r="I63" s="75">
        <f t="shared" si="33"/>
        <v>-154.11099999999999</v>
      </c>
      <c r="J63" s="75">
        <f t="shared" si="33"/>
        <v>71.466999999999985</v>
      </c>
      <c r="K63" s="75">
        <f t="shared" si="33"/>
        <v>3.1849999999999996</v>
      </c>
      <c r="L63" s="76">
        <f t="shared" si="33"/>
        <v>-228.76299999999998</v>
      </c>
      <c r="M63" s="71">
        <f t="shared" si="33"/>
        <v>0</v>
      </c>
      <c r="N63" s="71">
        <f t="shared" si="33"/>
        <v>0</v>
      </c>
      <c r="O63" s="134">
        <f>SUM(O64:O66)</f>
        <v>5271.8567738901656</v>
      </c>
      <c r="P63" s="182"/>
      <c r="Q63" s="79">
        <f>SUM(Q64:Q66)</f>
        <v>5272.7729999999983</v>
      </c>
      <c r="R63" s="79">
        <f>SUM(R64:R66)</f>
        <v>0.12167897492601742</v>
      </c>
    </row>
    <row r="64" spans="1:18" ht="13.9" customHeight="1" x14ac:dyDescent="0.2">
      <c r="A64" s="429"/>
      <c r="B64" s="139"/>
      <c r="C64" s="140" t="s">
        <v>55</v>
      </c>
      <c r="D64" s="142">
        <f>F64*E64</f>
        <v>5423.1109999999971</v>
      </c>
      <c r="E64" s="165">
        <v>1</v>
      </c>
      <c r="F64" s="209">
        <v>5423.1109999999971</v>
      </c>
      <c r="G64" s="143">
        <v>15.979999999999999</v>
      </c>
      <c r="H64" s="144">
        <v>170.09099999999998</v>
      </c>
      <c r="I64" s="144">
        <f>G64-H64</f>
        <v>-154.11099999999999</v>
      </c>
      <c r="J64" s="144">
        <v>71.466999999999985</v>
      </c>
      <c r="K64" s="144">
        <v>3.1849999999999996</v>
      </c>
      <c r="L64" s="145">
        <f>I64-J64-K64</f>
        <v>-228.76299999999998</v>
      </c>
      <c r="M64" s="141">
        <v>0</v>
      </c>
      <c r="N64" s="141">
        <v>0</v>
      </c>
      <c r="O64" s="142">
        <f>Q64*P64</f>
        <v>5268.7879999999977</v>
      </c>
      <c r="P64" s="99">
        <v>1</v>
      </c>
      <c r="Q64" s="209">
        <v>5268.7879999999977</v>
      </c>
      <c r="R64" s="166">
        <f>O64*$P$32-O64*$E$32</f>
        <v>0</v>
      </c>
    </row>
    <row r="65" spans="1:20" ht="13.9" customHeight="1" x14ac:dyDescent="0.2">
      <c r="A65" s="429"/>
      <c r="B65" s="139"/>
      <c r="C65" s="140" t="s">
        <v>76</v>
      </c>
      <c r="D65" s="142">
        <f>F65*E65</f>
        <v>1.0673844440319278</v>
      </c>
      <c r="E65" s="99">
        <v>0.92816038611471996</v>
      </c>
      <c r="F65" s="209">
        <v>1.1499999999999999</v>
      </c>
      <c r="G65" s="143">
        <v>0</v>
      </c>
      <c r="H65" s="144">
        <v>0</v>
      </c>
      <c r="I65" s="144">
        <f t="shared" ref="I65:I66" si="34">G65-H65</f>
        <v>0</v>
      </c>
      <c r="J65" s="144">
        <v>0</v>
      </c>
      <c r="K65" s="144">
        <v>0</v>
      </c>
      <c r="L65" s="145">
        <f t="shared" ref="L65:L66" si="35">I65-J65-K65</f>
        <v>0</v>
      </c>
      <c r="M65" s="141">
        <v>0</v>
      </c>
      <c r="N65" s="141">
        <v>0</v>
      </c>
      <c r="O65" s="142">
        <f t="shared" ref="O65:O66" si="36">Q65*P65</f>
        <v>1.06747496046389</v>
      </c>
      <c r="P65" s="99">
        <v>0.87858021437357203</v>
      </c>
      <c r="Q65" s="209">
        <v>1.2150000000000001</v>
      </c>
      <c r="R65" s="166">
        <f>O65*$P$32-O65*$E$32</f>
        <v>0</v>
      </c>
    </row>
    <row r="66" spans="1:20" ht="13.9" customHeight="1" x14ac:dyDescent="0.2">
      <c r="A66" s="429"/>
      <c r="B66" s="139"/>
      <c r="C66" s="140" t="s">
        <v>96</v>
      </c>
      <c r="D66" s="142">
        <f>F66*E66</f>
        <v>2.0022594246194685</v>
      </c>
      <c r="E66" s="99">
        <v>0.73612478846303997</v>
      </c>
      <c r="F66" s="166">
        <v>2.7199999999999998</v>
      </c>
      <c r="G66" s="143">
        <v>0</v>
      </c>
      <c r="H66" s="144">
        <v>0</v>
      </c>
      <c r="I66" s="144">
        <f t="shared" si="34"/>
        <v>0</v>
      </c>
      <c r="J66" s="144">
        <v>0</v>
      </c>
      <c r="K66" s="144">
        <v>0</v>
      </c>
      <c r="L66" s="145">
        <f t="shared" si="35"/>
        <v>0</v>
      </c>
      <c r="M66" s="141">
        <v>0</v>
      </c>
      <c r="N66" s="141">
        <v>0</v>
      </c>
      <c r="O66" s="142">
        <f t="shared" si="36"/>
        <v>2.0012989297042485</v>
      </c>
      <c r="P66" s="99">
        <v>0.72249058834088398</v>
      </c>
      <c r="Q66" s="166">
        <v>2.77</v>
      </c>
      <c r="R66" s="166">
        <f>O66/$P$51-O66/$E$51</f>
        <v>0.12167897492601742</v>
      </c>
    </row>
    <row r="67" spans="1:20" ht="13.9" customHeight="1" x14ac:dyDescent="0.2">
      <c r="A67" s="429"/>
      <c r="B67" s="132" t="s">
        <v>97</v>
      </c>
      <c r="C67" s="206" t="s">
        <v>98</v>
      </c>
      <c r="D67" s="169"/>
      <c r="E67" s="182"/>
      <c r="F67" s="210">
        <f>SUM(F68:F70)</f>
        <v>4069.7509999999997</v>
      </c>
      <c r="G67" s="183">
        <f>SUM(G68:G70)</f>
        <v>0</v>
      </c>
      <c r="H67" s="172">
        <f t="shared" ref="H67:N67" si="37">SUM(H68:H70)</f>
        <v>115.59999999999997</v>
      </c>
      <c r="I67" s="172">
        <f t="shared" si="37"/>
        <v>-115.59999999999997</v>
      </c>
      <c r="J67" s="172">
        <f t="shared" si="37"/>
        <v>16.742999999999999</v>
      </c>
      <c r="K67" s="211">
        <f t="shared" si="37"/>
        <v>1.7589999999999999</v>
      </c>
      <c r="L67" s="184">
        <f t="shared" si="37"/>
        <v>-134.10199999999998</v>
      </c>
      <c r="M67" s="161">
        <f t="shared" si="37"/>
        <v>0</v>
      </c>
      <c r="N67" s="161">
        <f t="shared" si="37"/>
        <v>0</v>
      </c>
      <c r="O67" s="169">
        <f>SUM(O68:O70)</f>
        <v>15848.149786975762</v>
      </c>
      <c r="P67" s="182"/>
      <c r="Q67" s="170">
        <f>SUM(Q68:Q70)</f>
        <v>3953.4730000000004</v>
      </c>
      <c r="R67" s="170">
        <f>SUM(R68:R70)</f>
        <v>-0.7774129252318609</v>
      </c>
    </row>
    <row r="68" spans="1:20" ht="13.9" customHeight="1" x14ac:dyDescent="0.2">
      <c r="A68" s="429"/>
      <c r="B68" s="139"/>
      <c r="C68" s="140" t="s">
        <v>55</v>
      </c>
      <c r="D68" s="142">
        <f>F68*E68</f>
        <v>3944.1979999999999</v>
      </c>
      <c r="E68" s="165">
        <v>1</v>
      </c>
      <c r="F68" s="209">
        <v>3944.1979999999999</v>
      </c>
      <c r="G68" s="143">
        <v>0</v>
      </c>
      <c r="H68" s="144">
        <v>106.23199999999997</v>
      </c>
      <c r="I68" s="144">
        <f>G68-H68</f>
        <v>-106.23199999999997</v>
      </c>
      <c r="J68" s="144">
        <v>15.904999999999999</v>
      </c>
      <c r="K68" s="144">
        <v>0.29700000000000004</v>
      </c>
      <c r="L68" s="145">
        <f>I68-J68-K68</f>
        <v>-122.43399999999997</v>
      </c>
      <c r="M68" s="141">
        <v>0</v>
      </c>
      <c r="N68" s="141">
        <v>0</v>
      </c>
      <c r="O68" s="142">
        <f>Q68*P68</f>
        <v>3837.9820000000004</v>
      </c>
      <c r="P68" s="99">
        <v>1</v>
      </c>
      <c r="Q68" s="209">
        <v>3837.9820000000004</v>
      </c>
      <c r="R68" s="166">
        <f>O68*$P$32-O68*$E$32</f>
        <v>0</v>
      </c>
    </row>
    <row r="69" spans="1:20" ht="13.9" customHeight="1" x14ac:dyDescent="0.2">
      <c r="A69" s="429"/>
      <c r="B69" s="139"/>
      <c r="C69" s="140" t="s">
        <v>76</v>
      </c>
      <c r="D69" s="142">
        <f>F69*E69</f>
        <v>7.7566363467607138</v>
      </c>
      <c r="E69" s="99">
        <v>0.92816038611471996</v>
      </c>
      <c r="F69" s="166">
        <v>8.3569999999999993</v>
      </c>
      <c r="G69" s="143">
        <v>0</v>
      </c>
      <c r="H69" s="144">
        <v>0.27600000000000002</v>
      </c>
      <c r="I69" s="144">
        <f>G69-H69</f>
        <v>-0.27600000000000002</v>
      </c>
      <c r="J69" s="144">
        <v>1.2999999999999999E-2</v>
      </c>
      <c r="K69" s="144">
        <v>0</v>
      </c>
      <c r="L69" s="145">
        <f>I69-J69-K69</f>
        <v>-0.28900000000000003</v>
      </c>
      <c r="M69" s="141">
        <v>0</v>
      </c>
      <c r="N69" s="141">
        <v>0</v>
      </c>
      <c r="O69" s="142">
        <f>Q69*P69</f>
        <v>7.5065893516077997</v>
      </c>
      <c r="P69" s="99">
        <v>0.87858021437357203</v>
      </c>
      <c r="Q69" s="166">
        <v>8.5440000000000005</v>
      </c>
      <c r="R69" s="166">
        <f>O69/$P$51-O69/$E$51</f>
        <v>0.45640063257775054</v>
      </c>
    </row>
    <row r="70" spans="1:20" ht="13.9" customHeight="1" thickBot="1" x14ac:dyDescent="0.25">
      <c r="A70" s="429"/>
      <c r="B70" s="139"/>
      <c r="C70" s="140" t="s">
        <v>99</v>
      </c>
      <c r="D70" s="142">
        <f>F70*E70</f>
        <v>13002.896127833867</v>
      </c>
      <c r="E70" s="99">
        <v>110.949999384227</v>
      </c>
      <c r="F70" s="166">
        <v>117.196</v>
      </c>
      <c r="G70" s="143">
        <v>0</v>
      </c>
      <c r="H70" s="144">
        <v>9.0920000000000005</v>
      </c>
      <c r="I70" s="144">
        <f>G70-H70</f>
        <v>-9.0920000000000005</v>
      </c>
      <c r="J70" s="144">
        <v>0.82500000000000007</v>
      </c>
      <c r="K70" s="144">
        <v>1.462</v>
      </c>
      <c r="L70" s="145">
        <f>I70-J70-K70</f>
        <v>-11.379</v>
      </c>
      <c r="M70" s="141">
        <v>0</v>
      </c>
      <c r="N70" s="141">
        <v>0</v>
      </c>
      <c r="O70" s="142">
        <f>Q70*P70</f>
        <v>12002.661197624153</v>
      </c>
      <c r="P70" s="391">
        <v>112.229994274025</v>
      </c>
      <c r="Q70" s="166">
        <v>106.947</v>
      </c>
      <c r="R70" s="166">
        <f>O70/P70-O70/E70</f>
        <v>-1.2338135578096114</v>
      </c>
    </row>
    <row r="71" spans="1:20" ht="13.9" customHeight="1" x14ac:dyDescent="0.2">
      <c r="A71" s="429"/>
      <c r="B71" s="212" t="s">
        <v>100</v>
      </c>
      <c r="C71" s="80" t="s">
        <v>101</v>
      </c>
      <c r="D71" s="196"/>
      <c r="E71" s="197"/>
      <c r="F71" s="198">
        <f t="shared" ref="F71:N71" si="38">F72+F75</f>
        <v>1248.48</v>
      </c>
      <c r="G71" s="199">
        <f t="shared" si="38"/>
        <v>0</v>
      </c>
      <c r="H71" s="200">
        <f t="shared" si="38"/>
        <v>161.148</v>
      </c>
      <c r="I71" s="200">
        <f t="shared" si="38"/>
        <v>-161.148</v>
      </c>
      <c r="J71" s="200">
        <f t="shared" si="38"/>
        <v>16.187999999999999</v>
      </c>
      <c r="K71" s="200">
        <f t="shared" si="38"/>
        <v>0.41599999999999998</v>
      </c>
      <c r="L71" s="201">
        <f t="shared" si="38"/>
        <v>-177.75200000000001</v>
      </c>
      <c r="M71" s="202">
        <f t="shared" si="38"/>
        <v>0</v>
      </c>
      <c r="N71" s="202">
        <f t="shared" si="38"/>
        <v>0</v>
      </c>
      <c r="O71" s="196"/>
      <c r="P71" s="197"/>
      <c r="Q71" s="203">
        <f>Q72+Q75</f>
        <v>1134.1799999999998</v>
      </c>
      <c r="R71" s="213">
        <f>R72+R75</f>
        <v>46.032629766297418</v>
      </c>
    </row>
    <row r="72" spans="1:20" ht="13.9" customHeight="1" x14ac:dyDescent="0.2">
      <c r="A72" s="429"/>
      <c r="B72" s="139" t="s">
        <v>102</v>
      </c>
      <c r="C72" s="206" t="s">
        <v>103</v>
      </c>
      <c r="D72" s="169"/>
      <c r="E72" s="182"/>
      <c r="F72" s="210">
        <f t="shared" ref="F72:O72" si="39">SUM(F73:F74)</f>
        <v>1256.1100000000001</v>
      </c>
      <c r="G72" s="183">
        <f t="shared" si="39"/>
        <v>0</v>
      </c>
      <c r="H72" s="172">
        <f t="shared" si="39"/>
        <v>161.148</v>
      </c>
      <c r="I72" s="172">
        <f t="shared" si="39"/>
        <v>-161.148</v>
      </c>
      <c r="J72" s="172">
        <f t="shared" si="39"/>
        <v>16.187999999999999</v>
      </c>
      <c r="K72" s="172">
        <f t="shared" si="39"/>
        <v>0.41599999999999998</v>
      </c>
      <c r="L72" s="184">
        <f t="shared" si="39"/>
        <v>-177.75200000000001</v>
      </c>
      <c r="M72" s="161">
        <f t="shared" si="39"/>
        <v>0</v>
      </c>
      <c r="N72" s="161">
        <f t="shared" si="39"/>
        <v>0</v>
      </c>
      <c r="O72" s="169">
        <f t="shared" si="39"/>
        <v>1037.1766211562112</v>
      </c>
      <c r="P72" s="182"/>
      <c r="Q72" s="170">
        <f>SUM(Q73:Q74)</f>
        <v>1141.81</v>
      </c>
      <c r="R72" s="73">
        <f>SUM(R73:R74)</f>
        <v>46.032629766297418</v>
      </c>
    </row>
    <row r="73" spans="1:20" ht="13.9" customHeight="1" x14ac:dyDescent="0.2">
      <c r="A73" s="429"/>
      <c r="B73" s="139"/>
      <c r="C73" s="214" t="s">
        <v>104</v>
      </c>
      <c r="D73" s="142">
        <f>F73*E73</f>
        <v>413.81299999999999</v>
      </c>
      <c r="E73" s="165">
        <v>1</v>
      </c>
      <c r="F73" s="209">
        <v>413.81299999999999</v>
      </c>
      <c r="G73" s="143">
        <v>0</v>
      </c>
      <c r="H73" s="144">
        <v>133.797</v>
      </c>
      <c r="I73" s="144">
        <f t="shared" ref="I73:I74" si="40">G73-H73</f>
        <v>-133.797</v>
      </c>
      <c r="J73" s="144">
        <v>10.866</v>
      </c>
      <c r="K73" s="144">
        <v>0.36099999999999999</v>
      </c>
      <c r="L73" s="145">
        <f t="shared" ref="L73:L74" si="41">I73-J73-K73</f>
        <v>-145.024</v>
      </c>
      <c r="M73" s="141">
        <v>0</v>
      </c>
      <c r="N73" s="141">
        <v>0</v>
      </c>
      <c r="O73" s="142">
        <f>Q73*P73</f>
        <v>280.06099999999998</v>
      </c>
      <c r="P73" s="99">
        <v>1</v>
      </c>
      <c r="Q73" s="209">
        <v>280.06099999999998</v>
      </c>
      <c r="R73" s="176">
        <f>O73*$P$32-O73*$E$32</f>
        <v>0</v>
      </c>
    </row>
    <row r="74" spans="1:20" ht="13.9" customHeight="1" x14ac:dyDescent="0.2">
      <c r="A74" s="429"/>
      <c r="B74" s="139"/>
      <c r="C74" s="214" t="s">
        <v>105</v>
      </c>
      <c r="D74" s="142">
        <f>F74*E74</f>
        <v>781.78670874327031</v>
      </c>
      <c r="E74" s="99">
        <v>0.92816038611471996</v>
      </c>
      <c r="F74" s="166">
        <v>842.29700000000003</v>
      </c>
      <c r="G74" s="143">
        <v>0</v>
      </c>
      <c r="H74" s="144">
        <v>27.350999999999999</v>
      </c>
      <c r="I74" s="144">
        <f t="shared" si="40"/>
        <v>-27.350999999999999</v>
      </c>
      <c r="J74" s="144">
        <v>5.3220000000000001</v>
      </c>
      <c r="K74" s="144">
        <v>5.5E-2</v>
      </c>
      <c r="L74" s="145">
        <f t="shared" si="41"/>
        <v>-32.728000000000002</v>
      </c>
      <c r="M74" s="141">
        <v>0</v>
      </c>
      <c r="N74" s="141">
        <v>0</v>
      </c>
      <c r="O74" s="142">
        <f>Q74*P74</f>
        <v>757.11562115621132</v>
      </c>
      <c r="P74" s="99">
        <v>0.87858021437357203</v>
      </c>
      <c r="Q74" s="166">
        <v>861.74900000000002</v>
      </c>
      <c r="R74" s="176">
        <f>O74/$P$74-O74/$E$74</f>
        <v>46.032629766297418</v>
      </c>
    </row>
    <row r="75" spans="1:20" ht="12.75" customHeight="1" x14ac:dyDescent="0.2">
      <c r="A75" s="429"/>
      <c r="B75" s="132" t="s">
        <v>106</v>
      </c>
      <c r="C75" s="206" t="s">
        <v>107</v>
      </c>
      <c r="D75" s="169"/>
      <c r="E75" s="182"/>
      <c r="F75" s="170">
        <f>SUM(F76:F76)</f>
        <v>-7.629999999999999</v>
      </c>
      <c r="G75" s="172">
        <f t="shared" ref="G75:N75" si="42">SUM(G76:G76)</f>
        <v>0</v>
      </c>
      <c r="H75" s="172">
        <f t="shared" si="42"/>
        <v>0</v>
      </c>
      <c r="I75" s="172">
        <f t="shared" si="42"/>
        <v>0</v>
      </c>
      <c r="J75" s="172">
        <f t="shared" si="42"/>
        <v>0</v>
      </c>
      <c r="K75" s="172">
        <f t="shared" si="42"/>
        <v>0</v>
      </c>
      <c r="L75" s="184">
        <f t="shared" si="42"/>
        <v>0</v>
      </c>
      <c r="M75" s="161">
        <f t="shared" si="42"/>
        <v>0</v>
      </c>
      <c r="N75" s="161">
        <f t="shared" si="42"/>
        <v>0</v>
      </c>
      <c r="O75" s="169"/>
      <c r="P75" s="182"/>
      <c r="Q75" s="170">
        <f>SUM(Q76:Q76)</f>
        <v>-7.629999999999999</v>
      </c>
      <c r="R75" s="73">
        <f>SUM(R76:R76)</f>
        <v>0</v>
      </c>
      <c r="T75" s="215"/>
    </row>
    <row r="76" spans="1:20" ht="13.9" customHeight="1" thickBot="1" x14ac:dyDescent="0.25">
      <c r="A76" s="429"/>
      <c r="B76" s="139"/>
      <c r="C76" s="140" t="s">
        <v>55</v>
      </c>
      <c r="D76" s="142">
        <f>F76*E76</f>
        <v>-7.629999999999999</v>
      </c>
      <c r="E76" s="216">
        <v>1</v>
      </c>
      <c r="F76" s="217">
        <v>-7.629999999999999</v>
      </c>
      <c r="G76" s="143">
        <v>0</v>
      </c>
      <c r="H76" s="144">
        <v>0</v>
      </c>
      <c r="I76" s="144">
        <f>G76-H76</f>
        <v>0</v>
      </c>
      <c r="J76" s="144">
        <v>0</v>
      </c>
      <c r="K76" s="144">
        <v>0</v>
      </c>
      <c r="L76" s="145">
        <f>I76-J76-K76</f>
        <v>0</v>
      </c>
      <c r="M76" s="141">
        <v>0</v>
      </c>
      <c r="N76" s="141">
        <v>0</v>
      </c>
      <c r="O76" s="142">
        <f>Q76*P76</f>
        <v>-7.629999999999999</v>
      </c>
      <c r="P76" s="99">
        <v>1</v>
      </c>
      <c r="Q76" s="217">
        <v>-7.629999999999999</v>
      </c>
      <c r="R76" s="176">
        <f>O76*$P$32-O76*$E$32</f>
        <v>0</v>
      </c>
    </row>
    <row r="77" spans="1:20" ht="13.9" hidden="1" customHeight="1" x14ac:dyDescent="0.2">
      <c r="A77" s="429"/>
      <c r="B77" s="212" t="s">
        <v>108</v>
      </c>
      <c r="C77" s="218" t="s">
        <v>109</v>
      </c>
      <c r="D77" s="47">
        <f>D78+D81</f>
        <v>0</v>
      </c>
      <c r="E77" s="219"/>
      <c r="F77" s="129">
        <f t="shared" ref="F77:O77" si="43">F78+F81</f>
        <v>0</v>
      </c>
      <c r="G77" s="106">
        <f t="shared" si="43"/>
        <v>0</v>
      </c>
      <c r="H77" s="51">
        <f t="shared" si="43"/>
        <v>0</v>
      </c>
      <c r="I77" s="51">
        <f t="shared" si="43"/>
        <v>0</v>
      </c>
      <c r="J77" s="51">
        <f t="shared" si="43"/>
        <v>0</v>
      </c>
      <c r="K77" s="51">
        <f t="shared" si="43"/>
        <v>0</v>
      </c>
      <c r="L77" s="52">
        <f t="shared" si="43"/>
        <v>0</v>
      </c>
      <c r="M77" s="53">
        <f t="shared" si="43"/>
        <v>0</v>
      </c>
      <c r="N77" s="53">
        <f t="shared" si="43"/>
        <v>0</v>
      </c>
      <c r="O77" s="47">
        <f t="shared" si="43"/>
        <v>0</v>
      </c>
      <c r="P77" s="219"/>
      <c r="Q77" s="49">
        <f>Q78+Q81</f>
        <v>0</v>
      </c>
      <c r="R77" s="220">
        <f>R78+R81</f>
        <v>0</v>
      </c>
    </row>
    <row r="78" spans="1:20" ht="13.9" hidden="1" customHeight="1" x14ac:dyDescent="0.2">
      <c r="A78" s="429"/>
      <c r="B78" s="139" t="s">
        <v>110</v>
      </c>
      <c r="C78" s="206" t="s">
        <v>111</v>
      </c>
      <c r="D78" s="98">
        <f>SUM(D79:D80)</f>
        <v>0</v>
      </c>
      <c r="E78" s="99"/>
      <c r="F78" s="205">
        <f t="shared" ref="F78:O78" si="44">SUM(F79:F80)</f>
        <v>0</v>
      </c>
      <c r="G78" s="101">
        <f t="shared" si="44"/>
        <v>0</v>
      </c>
      <c r="H78" s="102">
        <f t="shared" si="44"/>
        <v>0</v>
      </c>
      <c r="I78" s="102">
        <f t="shared" si="44"/>
        <v>0</v>
      </c>
      <c r="J78" s="102">
        <f t="shared" si="44"/>
        <v>0</v>
      </c>
      <c r="K78" s="102">
        <f t="shared" si="44"/>
        <v>0</v>
      </c>
      <c r="L78" s="103">
        <f t="shared" si="44"/>
        <v>0</v>
      </c>
      <c r="M78" s="104">
        <f t="shared" si="44"/>
        <v>0</v>
      </c>
      <c r="N78" s="104">
        <f t="shared" si="44"/>
        <v>0</v>
      </c>
      <c r="O78" s="98">
        <f t="shared" si="44"/>
        <v>0</v>
      </c>
      <c r="P78" s="99"/>
      <c r="Q78" s="100">
        <f>SUM(Q79:Q80)</f>
        <v>0</v>
      </c>
      <c r="R78" s="125">
        <f>SUM(R79:R80)</f>
        <v>0</v>
      </c>
    </row>
    <row r="79" spans="1:20" ht="13.9" hidden="1" customHeight="1" x14ac:dyDescent="0.2">
      <c r="A79" s="429"/>
      <c r="B79" s="139"/>
      <c r="C79" s="221" t="s">
        <v>112</v>
      </c>
      <c r="D79" s="222">
        <v>0</v>
      </c>
      <c r="E79" s="165">
        <v>0</v>
      </c>
      <c r="F79" s="166">
        <f>D79/$E$58</f>
        <v>0</v>
      </c>
      <c r="G79" s="223">
        <v>0</v>
      </c>
      <c r="H79" s="224">
        <v>0</v>
      </c>
      <c r="I79" s="224">
        <v>0</v>
      </c>
      <c r="J79" s="224">
        <v>0</v>
      </c>
      <c r="K79" s="224">
        <v>0</v>
      </c>
      <c r="L79" s="145">
        <f>I79-J79-K79</f>
        <v>0</v>
      </c>
      <c r="M79" s="225">
        <v>0</v>
      </c>
      <c r="N79" s="225">
        <v>0</v>
      </c>
      <c r="O79" s="222">
        <v>0</v>
      </c>
      <c r="P79" s="165">
        <v>0</v>
      </c>
      <c r="Q79" s="166">
        <f>O79/$P$58</f>
        <v>0</v>
      </c>
      <c r="R79" s="226">
        <f>O79/$P$58-O79/$E$58</f>
        <v>0</v>
      </c>
    </row>
    <row r="80" spans="1:20" ht="13.9" hidden="1" customHeight="1" x14ac:dyDescent="0.2">
      <c r="A80" s="429"/>
      <c r="B80" s="96"/>
      <c r="C80" s="227" t="s">
        <v>113</v>
      </c>
      <c r="D80" s="228">
        <v>0</v>
      </c>
      <c r="E80" s="229"/>
      <c r="F80" s="166">
        <f>D80/$E$58</f>
        <v>0</v>
      </c>
      <c r="G80" s="230">
        <v>0</v>
      </c>
      <c r="H80" s="231">
        <v>0</v>
      </c>
      <c r="I80" s="231">
        <f>G80-H80</f>
        <v>0</v>
      </c>
      <c r="J80" s="231">
        <v>0</v>
      </c>
      <c r="K80" s="231">
        <v>0</v>
      </c>
      <c r="L80" s="145">
        <f>I80-J80-K80</f>
        <v>0</v>
      </c>
      <c r="M80" s="232">
        <v>0</v>
      </c>
      <c r="N80" s="232">
        <v>0</v>
      </c>
      <c r="O80" s="228">
        <v>0</v>
      </c>
      <c r="P80" s="392"/>
      <c r="Q80" s="166">
        <f>O80/$P$58</f>
        <v>0</v>
      </c>
      <c r="R80" s="233">
        <f>O80/$P$58-O80/$E$58</f>
        <v>0</v>
      </c>
    </row>
    <row r="81" spans="1:18" ht="13.9" hidden="1" customHeight="1" x14ac:dyDescent="0.2">
      <c r="A81" s="429"/>
      <c r="B81" s="69" t="s">
        <v>114</v>
      </c>
      <c r="C81" s="206" t="s">
        <v>115</v>
      </c>
      <c r="D81" s="98">
        <f>SUM(D82:D84)</f>
        <v>0</v>
      </c>
      <c r="E81" s="234"/>
      <c r="F81" s="207">
        <f t="shared" ref="F81:O81" si="45">SUM(F82:F84)</f>
        <v>0</v>
      </c>
      <c r="G81" s="101">
        <f t="shared" si="45"/>
        <v>0</v>
      </c>
      <c r="H81" s="102">
        <f t="shared" si="45"/>
        <v>0</v>
      </c>
      <c r="I81" s="102">
        <f t="shared" si="45"/>
        <v>0</v>
      </c>
      <c r="J81" s="102">
        <f t="shared" si="45"/>
        <v>0</v>
      </c>
      <c r="K81" s="102">
        <f t="shared" si="45"/>
        <v>0</v>
      </c>
      <c r="L81" s="76">
        <f t="shared" si="45"/>
        <v>0</v>
      </c>
      <c r="M81" s="104">
        <f t="shared" si="45"/>
        <v>0</v>
      </c>
      <c r="N81" s="104">
        <f t="shared" si="45"/>
        <v>0</v>
      </c>
      <c r="O81" s="98">
        <f t="shared" si="45"/>
        <v>0</v>
      </c>
      <c r="P81" s="234"/>
      <c r="Q81" s="79">
        <f>SUM(Q82:Q84)</f>
        <v>0</v>
      </c>
      <c r="R81" s="125">
        <f>SUM(R82:R84)</f>
        <v>0</v>
      </c>
    </row>
    <row r="82" spans="1:18" ht="13.9" hidden="1" customHeight="1" x14ac:dyDescent="0.2">
      <c r="A82" s="429"/>
      <c r="B82" s="139"/>
      <c r="C82" s="221" t="s">
        <v>116</v>
      </c>
      <c r="D82" s="222">
        <v>0</v>
      </c>
      <c r="E82" s="165">
        <v>0</v>
      </c>
      <c r="F82" s="166">
        <f>D82/$E$58</f>
        <v>0</v>
      </c>
      <c r="G82" s="223">
        <v>0</v>
      </c>
      <c r="H82" s="224">
        <v>0</v>
      </c>
      <c r="I82" s="224">
        <f>G82-H82</f>
        <v>0</v>
      </c>
      <c r="J82" s="224">
        <v>0</v>
      </c>
      <c r="K82" s="224">
        <v>0</v>
      </c>
      <c r="L82" s="145">
        <f>I82-J82-K82</f>
        <v>0</v>
      </c>
      <c r="M82" s="225">
        <v>0</v>
      </c>
      <c r="N82" s="225">
        <v>0</v>
      </c>
      <c r="O82" s="222">
        <v>0</v>
      </c>
      <c r="P82" s="165">
        <v>0</v>
      </c>
      <c r="Q82" s="166">
        <f>O82/$P$58</f>
        <v>0</v>
      </c>
      <c r="R82" s="226">
        <f>O82/$P$58-O82/$E$58</f>
        <v>0</v>
      </c>
    </row>
    <row r="83" spans="1:18" ht="13.9" hidden="1" customHeight="1" x14ac:dyDescent="0.2">
      <c r="A83" s="429"/>
      <c r="B83" s="139"/>
      <c r="C83" s="221" t="s">
        <v>117</v>
      </c>
      <c r="D83" s="222">
        <v>0</v>
      </c>
      <c r="E83" s="236"/>
      <c r="F83" s="166">
        <f>D83/$E$58</f>
        <v>0</v>
      </c>
      <c r="G83" s="223">
        <v>0</v>
      </c>
      <c r="H83" s="224">
        <v>0</v>
      </c>
      <c r="I83" s="224">
        <f>G83-H83</f>
        <v>0</v>
      </c>
      <c r="J83" s="224">
        <v>0</v>
      </c>
      <c r="K83" s="224">
        <v>0</v>
      </c>
      <c r="L83" s="145">
        <f>I83-J83-K83</f>
        <v>0</v>
      </c>
      <c r="M83" s="225">
        <v>0</v>
      </c>
      <c r="N83" s="225">
        <v>0</v>
      </c>
      <c r="O83" s="222">
        <v>0</v>
      </c>
      <c r="P83" s="283"/>
      <c r="Q83" s="166">
        <f>O83/$P$58</f>
        <v>0</v>
      </c>
      <c r="R83" s="226">
        <f>O83/$P$58-O83/$E$58</f>
        <v>0</v>
      </c>
    </row>
    <row r="84" spans="1:18" ht="13.9" hidden="1" customHeight="1" x14ac:dyDescent="0.2">
      <c r="A84" s="429"/>
      <c r="B84" s="139"/>
      <c r="C84" s="221" t="s">
        <v>118</v>
      </c>
      <c r="D84" s="222">
        <v>0</v>
      </c>
      <c r="E84" s="236"/>
      <c r="F84" s="166">
        <f>D84/$E$58</f>
        <v>0</v>
      </c>
      <c r="G84" s="223">
        <v>0</v>
      </c>
      <c r="H84" s="224">
        <v>0</v>
      </c>
      <c r="I84" s="224">
        <f>G84-H84</f>
        <v>0</v>
      </c>
      <c r="J84" s="224">
        <v>0</v>
      </c>
      <c r="K84" s="224">
        <v>0</v>
      </c>
      <c r="L84" s="145">
        <f>I84-J84-K84</f>
        <v>0</v>
      </c>
      <c r="M84" s="225">
        <v>0</v>
      </c>
      <c r="N84" s="225">
        <v>0</v>
      </c>
      <c r="O84" s="222">
        <v>0</v>
      </c>
      <c r="P84" s="283"/>
      <c r="Q84" s="166">
        <f>O84/$P$58</f>
        <v>0</v>
      </c>
      <c r="R84" s="226">
        <f>O84/$P$58-O84/$E$58</f>
        <v>0</v>
      </c>
    </row>
    <row r="85" spans="1:18" ht="13.9" hidden="1" customHeight="1" x14ac:dyDescent="0.2">
      <c r="A85" s="429"/>
      <c r="B85" s="195" t="s">
        <v>30</v>
      </c>
      <c r="C85" s="218" t="s">
        <v>31</v>
      </c>
      <c r="D85" s="47"/>
      <c r="E85" s="237"/>
      <c r="F85" s="213">
        <f t="shared" ref="F85:N85" si="46">F86+F89+F92</f>
        <v>0</v>
      </c>
      <c r="G85" s="106">
        <f t="shared" si="46"/>
        <v>0</v>
      </c>
      <c r="H85" s="51">
        <f t="shared" si="46"/>
        <v>0</v>
      </c>
      <c r="I85" s="51">
        <f t="shared" si="46"/>
        <v>0</v>
      </c>
      <c r="J85" s="51">
        <f t="shared" si="46"/>
        <v>0</v>
      </c>
      <c r="K85" s="51">
        <f t="shared" si="46"/>
        <v>0</v>
      </c>
      <c r="L85" s="52">
        <f t="shared" si="46"/>
        <v>0</v>
      </c>
      <c r="M85" s="53">
        <f t="shared" si="46"/>
        <v>0</v>
      </c>
      <c r="N85" s="53">
        <f t="shared" si="46"/>
        <v>0</v>
      </c>
      <c r="O85" s="47"/>
      <c r="P85" s="393"/>
      <c r="Q85" s="238">
        <f>Q86+Q89+Q92</f>
        <v>0</v>
      </c>
      <c r="R85" s="220">
        <f>R86+R89+R92</f>
        <v>0</v>
      </c>
    </row>
    <row r="86" spans="1:18" ht="13.9" hidden="1" customHeight="1" x14ac:dyDescent="0.2">
      <c r="A86" s="429"/>
      <c r="B86" s="139" t="s">
        <v>119</v>
      </c>
      <c r="C86" s="70" t="s">
        <v>120</v>
      </c>
      <c r="D86" s="178"/>
      <c r="E86" s="182"/>
      <c r="F86" s="156">
        <f t="shared" ref="F86:N86" si="47">SUM(F87:F88)</f>
        <v>0</v>
      </c>
      <c r="G86" s="157">
        <f t="shared" si="47"/>
        <v>0</v>
      </c>
      <c r="H86" s="158">
        <f t="shared" si="47"/>
        <v>0</v>
      </c>
      <c r="I86" s="158">
        <f t="shared" si="47"/>
        <v>0</v>
      </c>
      <c r="J86" s="158">
        <f t="shared" si="47"/>
        <v>0</v>
      </c>
      <c r="K86" s="158">
        <f t="shared" si="47"/>
        <v>0</v>
      </c>
      <c r="L86" s="159">
        <f t="shared" si="47"/>
        <v>0</v>
      </c>
      <c r="M86" s="160">
        <f t="shared" si="47"/>
        <v>0</v>
      </c>
      <c r="N86" s="160">
        <f t="shared" si="47"/>
        <v>0</v>
      </c>
      <c r="O86" s="178"/>
      <c r="P86" s="182"/>
      <c r="Q86" s="179">
        <f>SUM(Q87:Q88)</f>
        <v>0</v>
      </c>
      <c r="R86" s="239">
        <f>SUM(R87:R88)</f>
        <v>0</v>
      </c>
    </row>
    <row r="87" spans="1:18" ht="13.9" hidden="1" customHeight="1" x14ac:dyDescent="0.2">
      <c r="A87" s="429"/>
      <c r="B87" s="139"/>
      <c r="C87" s="140" t="s">
        <v>55</v>
      </c>
      <c r="D87" s="142">
        <v>0</v>
      </c>
      <c r="E87" s="240">
        <v>0</v>
      </c>
      <c r="F87" s="209">
        <f>D87*$E$32</f>
        <v>0</v>
      </c>
      <c r="G87" s="143">
        <v>0</v>
      </c>
      <c r="H87" s="144">
        <v>0</v>
      </c>
      <c r="I87" s="144">
        <f>G87-H87</f>
        <v>0</v>
      </c>
      <c r="J87" s="144">
        <v>0</v>
      </c>
      <c r="K87" s="144">
        <v>0</v>
      </c>
      <c r="L87" s="145">
        <f>I87-J87-K87</f>
        <v>0</v>
      </c>
      <c r="M87" s="141">
        <v>0</v>
      </c>
      <c r="N87" s="141">
        <v>0</v>
      </c>
      <c r="O87" s="142">
        <v>0</v>
      </c>
      <c r="P87" s="99">
        <v>0</v>
      </c>
      <c r="Q87" s="209">
        <f>O87</f>
        <v>0</v>
      </c>
      <c r="R87" s="176">
        <f>O87*$P$32-O87*$E$32</f>
        <v>0</v>
      </c>
    </row>
    <row r="88" spans="1:18" ht="13.9" hidden="1" customHeight="1" x14ac:dyDescent="0.2">
      <c r="A88" s="429"/>
      <c r="B88" s="139"/>
      <c r="C88" s="140" t="s">
        <v>76</v>
      </c>
      <c r="D88" s="142">
        <v>0</v>
      </c>
      <c r="E88" s="165">
        <v>0</v>
      </c>
      <c r="F88" s="166">
        <f>D88/$E$51</f>
        <v>0</v>
      </c>
      <c r="G88" s="143">
        <v>0</v>
      </c>
      <c r="H88" s="144">
        <v>0</v>
      </c>
      <c r="I88" s="144">
        <f>G88-H88</f>
        <v>0</v>
      </c>
      <c r="J88" s="144">
        <v>0</v>
      </c>
      <c r="K88" s="144">
        <v>0</v>
      </c>
      <c r="L88" s="145">
        <f>I88-J88-K88</f>
        <v>0</v>
      </c>
      <c r="M88" s="141">
        <v>0</v>
      </c>
      <c r="N88" s="141">
        <v>0</v>
      </c>
      <c r="O88" s="142">
        <v>0</v>
      </c>
      <c r="P88" s="99">
        <v>0</v>
      </c>
      <c r="Q88" s="166">
        <f>O88/$E$51</f>
        <v>0</v>
      </c>
      <c r="R88" s="176">
        <f>O88*$P$51-O88*$E$51</f>
        <v>0</v>
      </c>
    </row>
    <row r="89" spans="1:18" ht="13.9" hidden="1" customHeight="1" x14ac:dyDescent="0.2">
      <c r="A89" s="429"/>
      <c r="B89" s="139" t="s">
        <v>121</v>
      </c>
      <c r="C89" s="70" t="s">
        <v>122</v>
      </c>
      <c r="D89" s="169"/>
      <c r="E89" s="182"/>
      <c r="F89" s="210">
        <f t="shared" ref="F89:N89" si="48">SUM(F90:F91)</f>
        <v>0</v>
      </c>
      <c r="G89" s="183">
        <f t="shared" si="48"/>
        <v>0</v>
      </c>
      <c r="H89" s="172">
        <f t="shared" si="48"/>
        <v>0</v>
      </c>
      <c r="I89" s="172">
        <f t="shared" si="48"/>
        <v>0</v>
      </c>
      <c r="J89" s="172">
        <f t="shared" si="48"/>
        <v>0</v>
      </c>
      <c r="K89" s="172">
        <f t="shared" si="48"/>
        <v>0</v>
      </c>
      <c r="L89" s="184">
        <f t="shared" si="48"/>
        <v>0</v>
      </c>
      <c r="M89" s="161">
        <f t="shared" si="48"/>
        <v>0</v>
      </c>
      <c r="N89" s="161">
        <f t="shared" si="48"/>
        <v>0</v>
      </c>
      <c r="O89" s="169"/>
      <c r="P89" s="182"/>
      <c r="Q89" s="170">
        <f>SUM(Q90:Q91)</f>
        <v>0</v>
      </c>
      <c r="R89" s="73">
        <f>SUM(R90:R91)</f>
        <v>0</v>
      </c>
    </row>
    <row r="90" spans="1:18" ht="13.9" hidden="1" customHeight="1" x14ac:dyDescent="0.2">
      <c r="A90" s="429"/>
      <c r="B90" s="139"/>
      <c r="C90" s="140" t="s">
        <v>55</v>
      </c>
      <c r="D90" s="142">
        <v>0</v>
      </c>
      <c r="E90" s="240">
        <v>0</v>
      </c>
      <c r="F90" s="209">
        <v>0</v>
      </c>
      <c r="G90" s="143">
        <v>0</v>
      </c>
      <c r="H90" s="144">
        <v>0</v>
      </c>
      <c r="I90" s="144">
        <f>G90-H90</f>
        <v>0</v>
      </c>
      <c r="J90" s="144">
        <v>0</v>
      </c>
      <c r="K90" s="144">
        <v>0</v>
      </c>
      <c r="L90" s="145">
        <f>I90-J90-K90</f>
        <v>0</v>
      </c>
      <c r="M90" s="141">
        <v>0</v>
      </c>
      <c r="N90" s="141">
        <v>0</v>
      </c>
      <c r="O90" s="142">
        <v>0</v>
      </c>
      <c r="P90" s="99">
        <v>0</v>
      </c>
      <c r="Q90" s="209">
        <f>O90*$P$32</f>
        <v>0</v>
      </c>
      <c r="R90" s="176">
        <f>O90*$P$32-O90*$E$32</f>
        <v>0</v>
      </c>
    </row>
    <row r="91" spans="1:18" ht="13.9" hidden="1" customHeight="1" x14ac:dyDescent="0.2">
      <c r="A91" s="429"/>
      <c r="B91" s="139"/>
      <c r="C91" s="140" t="s">
        <v>76</v>
      </c>
      <c r="D91" s="142">
        <v>0</v>
      </c>
      <c r="E91" s="165">
        <v>0</v>
      </c>
      <c r="F91" s="166">
        <f>D91/$E$51</f>
        <v>0</v>
      </c>
      <c r="G91" s="143">
        <v>0</v>
      </c>
      <c r="H91" s="144">
        <v>0</v>
      </c>
      <c r="I91" s="144">
        <f>G91-H91</f>
        <v>0</v>
      </c>
      <c r="J91" s="144">
        <v>0</v>
      </c>
      <c r="K91" s="144">
        <v>0</v>
      </c>
      <c r="L91" s="145">
        <f>I91-J91-K91</f>
        <v>0</v>
      </c>
      <c r="M91" s="141">
        <v>0</v>
      </c>
      <c r="N91" s="141">
        <v>0</v>
      </c>
      <c r="O91" s="142">
        <v>0</v>
      </c>
      <c r="P91" s="99">
        <v>0</v>
      </c>
      <c r="Q91" s="166">
        <f>O91/$P$51</f>
        <v>0</v>
      </c>
      <c r="R91" s="176">
        <f>O91*$P$51-O91*$E$51</f>
        <v>0</v>
      </c>
    </row>
    <row r="92" spans="1:18" ht="13.9" hidden="1" customHeight="1" x14ac:dyDescent="0.2">
      <c r="A92" s="429"/>
      <c r="B92" s="139" t="s">
        <v>123</v>
      </c>
      <c r="C92" s="206" t="s">
        <v>124</v>
      </c>
      <c r="D92" s="241"/>
      <c r="E92" s="182"/>
      <c r="F92" s="210">
        <f t="shared" ref="F92:N92" si="49">SUM(F93:F94)</f>
        <v>0</v>
      </c>
      <c r="G92" s="183">
        <f t="shared" si="49"/>
        <v>0</v>
      </c>
      <c r="H92" s="172">
        <f t="shared" si="49"/>
        <v>0</v>
      </c>
      <c r="I92" s="172">
        <f t="shared" si="49"/>
        <v>0</v>
      </c>
      <c r="J92" s="172">
        <f t="shared" si="49"/>
        <v>0</v>
      </c>
      <c r="K92" s="172">
        <f t="shared" si="49"/>
        <v>0</v>
      </c>
      <c r="L92" s="184">
        <f t="shared" si="49"/>
        <v>0</v>
      </c>
      <c r="M92" s="161">
        <f t="shared" si="49"/>
        <v>0</v>
      </c>
      <c r="N92" s="161">
        <f t="shared" si="49"/>
        <v>0</v>
      </c>
      <c r="O92" s="169"/>
      <c r="P92" s="234"/>
      <c r="Q92" s="170">
        <f>SUM(Q93:Q94)</f>
        <v>0</v>
      </c>
      <c r="R92" s="73">
        <f>SUM(R93:R94)</f>
        <v>0</v>
      </c>
    </row>
    <row r="93" spans="1:18" ht="13.9" hidden="1" customHeight="1" x14ac:dyDescent="0.2">
      <c r="A93" s="429"/>
      <c r="B93" s="139"/>
      <c r="C93" s="140" t="s">
        <v>55</v>
      </c>
      <c r="D93" s="142">
        <v>0</v>
      </c>
      <c r="E93" s="165">
        <v>0</v>
      </c>
      <c r="F93" s="176">
        <f>D93*$E$32</f>
        <v>0</v>
      </c>
      <c r="G93" s="143">
        <v>0</v>
      </c>
      <c r="H93" s="144">
        <v>0</v>
      </c>
      <c r="I93" s="144">
        <v>0</v>
      </c>
      <c r="J93" s="144">
        <v>0</v>
      </c>
      <c r="K93" s="144">
        <v>0</v>
      </c>
      <c r="L93" s="145">
        <v>0</v>
      </c>
      <c r="M93" s="141">
        <v>0</v>
      </c>
      <c r="N93" s="141">
        <v>0</v>
      </c>
      <c r="O93" s="142">
        <v>0</v>
      </c>
      <c r="P93" s="99">
        <v>0</v>
      </c>
      <c r="Q93" s="166">
        <f>O93*$P$32</f>
        <v>0</v>
      </c>
      <c r="R93" s="176">
        <f>O93*$P$32-O93*$E$32</f>
        <v>0</v>
      </c>
    </row>
    <row r="94" spans="1:18" ht="13.9" hidden="1" customHeight="1" x14ac:dyDescent="0.2">
      <c r="A94" s="430"/>
      <c r="B94" s="139"/>
      <c r="C94" s="140" t="s">
        <v>76</v>
      </c>
      <c r="D94" s="142">
        <v>0</v>
      </c>
      <c r="E94" s="165">
        <v>0</v>
      </c>
      <c r="F94" s="176">
        <f>D94/$E$51</f>
        <v>0</v>
      </c>
      <c r="G94" s="143">
        <v>0</v>
      </c>
      <c r="H94" s="144">
        <v>0</v>
      </c>
      <c r="I94" s="144">
        <v>0</v>
      </c>
      <c r="J94" s="144">
        <v>0</v>
      </c>
      <c r="K94" s="144">
        <v>0</v>
      </c>
      <c r="L94" s="145">
        <v>0</v>
      </c>
      <c r="M94" s="141">
        <v>0</v>
      </c>
      <c r="N94" s="141">
        <v>0</v>
      </c>
      <c r="O94" s="142">
        <v>0</v>
      </c>
      <c r="P94" s="99">
        <v>0</v>
      </c>
      <c r="Q94" s="166">
        <f>O94/$P$51</f>
        <v>0</v>
      </c>
      <c r="R94" s="176">
        <f>O94*$P$51-O94*$E$51</f>
        <v>0</v>
      </c>
    </row>
    <row r="95" spans="1:18" ht="13.9" customHeight="1" thickTop="1" thickBot="1" x14ac:dyDescent="0.25">
      <c r="A95" s="242"/>
      <c r="B95" s="10">
        <v>1.3</v>
      </c>
      <c r="C95" s="80" t="s">
        <v>32</v>
      </c>
      <c r="D95" s="36">
        <f>F95*E98</f>
        <v>558614.62299999991</v>
      </c>
      <c r="E95" s="37"/>
      <c r="F95" s="243">
        <f t="shared" ref="F95:N95" si="50">F96+F174+F193+F203</f>
        <v>55861.462299999985</v>
      </c>
      <c r="G95" s="120">
        <f t="shared" si="50"/>
        <v>0</v>
      </c>
      <c r="H95" s="120">
        <f t="shared" si="50"/>
        <v>1537.0889999999999</v>
      </c>
      <c r="I95" s="121">
        <f t="shared" si="50"/>
        <v>-1537.0889999999999</v>
      </c>
      <c r="J95" s="121">
        <f t="shared" si="50"/>
        <v>2068.9249999999997</v>
      </c>
      <c r="K95" s="121">
        <f t="shared" si="50"/>
        <v>0</v>
      </c>
      <c r="L95" s="122">
        <f t="shared" si="50"/>
        <v>-3606.0139999999992</v>
      </c>
      <c r="M95" s="123">
        <f t="shared" si="50"/>
        <v>0</v>
      </c>
      <c r="N95" s="123">
        <f t="shared" si="50"/>
        <v>0</v>
      </c>
      <c r="O95" s="36">
        <f>Q95*$P$98</f>
        <v>543243.73300000001</v>
      </c>
      <c r="P95" s="37"/>
      <c r="Q95" s="38">
        <f>Q96+Q174+Q193+Q203</f>
        <v>54324.373299999999</v>
      </c>
      <c r="R95" s="244">
        <f>R96+R174+R193+R203</f>
        <v>0</v>
      </c>
    </row>
    <row r="96" spans="1:18" ht="13.9" customHeight="1" thickTop="1" thickBot="1" x14ac:dyDescent="0.25">
      <c r="A96" s="431" t="s">
        <v>125</v>
      </c>
      <c r="B96" s="245" t="s">
        <v>33</v>
      </c>
      <c r="C96" s="57" t="s">
        <v>34</v>
      </c>
      <c r="D96" s="12"/>
      <c r="E96" s="13"/>
      <c r="F96" s="246">
        <f t="shared" ref="F96:N96" si="51">F97+F173</f>
        <v>55860.595299999986</v>
      </c>
      <c r="G96" s="15">
        <f t="shared" si="51"/>
        <v>0</v>
      </c>
      <c r="H96" s="16">
        <f t="shared" si="51"/>
        <v>1537.0889999999999</v>
      </c>
      <c r="I96" s="16">
        <f t="shared" si="51"/>
        <v>-1537.0889999999999</v>
      </c>
      <c r="J96" s="16">
        <f t="shared" si="51"/>
        <v>2068.9249999999997</v>
      </c>
      <c r="K96" s="16">
        <f t="shared" si="51"/>
        <v>0</v>
      </c>
      <c r="L96" s="17">
        <f t="shared" si="51"/>
        <v>-3606.0139999999992</v>
      </c>
      <c r="M96" s="18">
        <f t="shared" si="51"/>
        <v>0</v>
      </c>
      <c r="N96" s="18">
        <f t="shared" si="51"/>
        <v>0</v>
      </c>
      <c r="O96" s="12"/>
      <c r="P96" s="13"/>
      <c r="Q96" s="246">
        <f>Q97+Q173</f>
        <v>54323.506300000001</v>
      </c>
      <c r="R96" s="14">
        <f>R97+R173</f>
        <v>0</v>
      </c>
    </row>
    <row r="97" spans="1:20" ht="13.9" customHeight="1" x14ac:dyDescent="0.2">
      <c r="A97" s="432"/>
      <c r="B97" s="195" t="s">
        <v>126</v>
      </c>
      <c r="C97" s="80" t="s">
        <v>127</v>
      </c>
      <c r="D97" s="47"/>
      <c r="E97" s="247"/>
      <c r="F97" s="203">
        <f>F98+F161+F163+F166</f>
        <v>55319.68299999999</v>
      </c>
      <c r="G97" s="199">
        <f>G98+G161+G163+G166</f>
        <v>0</v>
      </c>
      <c r="H97" s="200">
        <f>H98+H161+H163+H166</f>
        <v>1246.1769999999999</v>
      </c>
      <c r="I97" s="200">
        <f>I98+I161+I163+I166</f>
        <v>-1246.1769999999999</v>
      </c>
      <c r="J97" s="200">
        <f>J98+J167</f>
        <v>2068.9249999999997</v>
      </c>
      <c r="K97" s="200">
        <f>K98+K161+K163+K166</f>
        <v>0</v>
      </c>
      <c r="L97" s="201">
        <f>L98+L161+L163+L166</f>
        <v>-3315.1019999999994</v>
      </c>
      <c r="M97" s="202">
        <f>M98+M161+M163+M166</f>
        <v>0</v>
      </c>
      <c r="N97" s="202">
        <f>N98+N161+N163+N166</f>
        <v>0</v>
      </c>
      <c r="O97" s="47"/>
      <c r="P97" s="288"/>
      <c r="Q97" s="213">
        <f>Q98+Q161+Q163+Q166</f>
        <v>54073.506300000001</v>
      </c>
      <c r="R97" s="203">
        <f>R98+R161+R163+R166</f>
        <v>0</v>
      </c>
    </row>
    <row r="98" spans="1:20" ht="13.9" customHeight="1" x14ac:dyDescent="0.2">
      <c r="A98" s="432"/>
      <c r="B98" s="124" t="s">
        <v>128</v>
      </c>
      <c r="C98" s="206" t="s">
        <v>129</v>
      </c>
      <c r="D98" s="98">
        <f>SUM(D99:D165)</f>
        <v>532432.32999999996</v>
      </c>
      <c r="E98" s="182">
        <v>10</v>
      </c>
      <c r="F98" s="239">
        <f t="shared" ref="F98:O98" si="52">SUM(F99:F165)</f>
        <v>53243.232999999993</v>
      </c>
      <c r="G98" s="157">
        <f t="shared" si="52"/>
        <v>0</v>
      </c>
      <c r="H98" s="158">
        <f t="shared" si="52"/>
        <v>31.095000000000002</v>
      </c>
      <c r="I98" s="158">
        <f t="shared" si="52"/>
        <v>-31.095000000000002</v>
      </c>
      <c r="J98" s="158">
        <f t="shared" si="52"/>
        <v>2030.5319999999999</v>
      </c>
      <c r="K98" s="158">
        <f t="shared" si="52"/>
        <v>0</v>
      </c>
      <c r="L98" s="159">
        <f t="shared" si="52"/>
        <v>-2061.6269999999995</v>
      </c>
      <c r="M98" s="160">
        <f t="shared" si="52"/>
        <v>0</v>
      </c>
      <c r="N98" s="160">
        <f t="shared" si="52"/>
        <v>0</v>
      </c>
      <c r="O98" s="98">
        <f t="shared" si="52"/>
        <v>532121.38299999991</v>
      </c>
      <c r="P98" s="182">
        <v>10</v>
      </c>
      <c r="Q98" s="239">
        <f>SUM(Q99:Q165)</f>
        <v>53212.138299999999</v>
      </c>
      <c r="R98" s="179">
        <f>SUM(R99:R165)</f>
        <v>0</v>
      </c>
      <c r="S98" s="9"/>
    </row>
    <row r="99" spans="1:20" ht="13.9" customHeight="1" x14ac:dyDescent="0.2">
      <c r="A99" s="432"/>
      <c r="B99" s="139"/>
      <c r="C99" s="140" t="s">
        <v>130</v>
      </c>
      <c r="D99" s="142">
        <v>3350</v>
      </c>
      <c r="E99" s="249"/>
      <c r="F99" s="166">
        <f>+D99/$E$98</f>
        <v>335</v>
      </c>
      <c r="G99" s="143">
        <v>0</v>
      </c>
      <c r="H99" s="144">
        <v>0</v>
      </c>
      <c r="I99" s="144">
        <f t="shared" ref="I99:I162" si="53">(G99-H99)</f>
        <v>0</v>
      </c>
      <c r="J99" s="144">
        <v>13.760999999999999</v>
      </c>
      <c r="K99" s="144">
        <v>0</v>
      </c>
      <c r="L99" s="145">
        <f t="shared" ref="L99:L165" si="54">I99-J99-K99</f>
        <v>-13.760999999999999</v>
      </c>
      <c r="M99" s="141">
        <v>0</v>
      </c>
      <c r="N99" s="141">
        <v>0</v>
      </c>
      <c r="O99" s="142">
        <v>3350</v>
      </c>
      <c r="P99" s="249"/>
      <c r="Q99" s="166">
        <f t="shared" ref="Q99:Q161" si="55">+O99/$P$98</f>
        <v>335</v>
      </c>
      <c r="R99" s="166">
        <f t="shared" ref="R99:R165" si="56">(O99/$P$98)-(O99/$E$98)</f>
        <v>0</v>
      </c>
      <c r="S99" s="9"/>
      <c r="T99" s="9"/>
    </row>
    <row r="100" spans="1:20" ht="13.9" customHeight="1" x14ac:dyDescent="0.2">
      <c r="A100" s="432"/>
      <c r="B100" s="139"/>
      <c r="C100" s="140" t="s">
        <v>131</v>
      </c>
      <c r="D100" s="142">
        <v>9900</v>
      </c>
      <c r="E100" s="249"/>
      <c r="F100" s="166">
        <f t="shared" ref="F100:F162" si="57">+D100/$E$98</f>
        <v>990</v>
      </c>
      <c r="G100" s="143">
        <v>0</v>
      </c>
      <c r="H100" s="144">
        <v>0</v>
      </c>
      <c r="I100" s="144">
        <f t="shared" si="53"/>
        <v>0</v>
      </c>
      <c r="J100" s="144">
        <v>37.537999999999997</v>
      </c>
      <c r="K100" s="144">
        <v>0</v>
      </c>
      <c r="L100" s="145">
        <f t="shared" si="54"/>
        <v>-37.537999999999997</v>
      </c>
      <c r="M100" s="141">
        <v>0</v>
      </c>
      <c r="N100" s="141">
        <v>0</v>
      </c>
      <c r="O100" s="142">
        <v>9900</v>
      </c>
      <c r="P100" s="249"/>
      <c r="Q100" s="166">
        <f t="shared" si="55"/>
        <v>990</v>
      </c>
      <c r="R100" s="166">
        <f>(O100/$P$98)-(O100/$E$98)</f>
        <v>0</v>
      </c>
      <c r="S100" s="250"/>
      <c r="T100" s="9"/>
    </row>
    <row r="101" spans="1:20" ht="13.9" customHeight="1" x14ac:dyDescent="0.2">
      <c r="A101" s="432"/>
      <c r="B101" s="139"/>
      <c r="C101" s="140" t="s">
        <v>132</v>
      </c>
      <c r="D101" s="142">
        <v>11400</v>
      </c>
      <c r="E101" s="249"/>
      <c r="F101" s="166">
        <f t="shared" si="57"/>
        <v>1140</v>
      </c>
      <c r="G101" s="143">
        <v>0</v>
      </c>
      <c r="H101" s="144">
        <v>0</v>
      </c>
      <c r="I101" s="144">
        <f t="shared" si="53"/>
        <v>0</v>
      </c>
      <c r="J101" s="144">
        <v>47.548999999999999</v>
      </c>
      <c r="K101" s="144">
        <v>0</v>
      </c>
      <c r="L101" s="145">
        <f t="shared" si="54"/>
        <v>-47.548999999999999</v>
      </c>
      <c r="M101" s="141">
        <v>0</v>
      </c>
      <c r="N101" s="141">
        <v>0</v>
      </c>
      <c r="O101" s="142">
        <v>11400</v>
      </c>
      <c r="P101" s="249"/>
      <c r="Q101" s="166">
        <f t="shared" si="55"/>
        <v>1140</v>
      </c>
      <c r="R101" s="166">
        <f>(O101/$P$98)-(O101/$E$98)</f>
        <v>0</v>
      </c>
      <c r="T101" s="9"/>
    </row>
    <row r="102" spans="1:20" ht="13.9" customHeight="1" x14ac:dyDescent="0.2">
      <c r="A102" s="432"/>
      <c r="B102" s="139"/>
      <c r="C102" s="140" t="s">
        <v>133</v>
      </c>
      <c r="D102" s="142">
        <v>11300</v>
      </c>
      <c r="E102" s="249"/>
      <c r="F102" s="166">
        <f t="shared" si="57"/>
        <v>1130</v>
      </c>
      <c r="G102" s="143">
        <v>0</v>
      </c>
      <c r="H102" s="144">
        <v>0</v>
      </c>
      <c r="I102" s="144">
        <f t="shared" si="53"/>
        <v>0</v>
      </c>
      <c r="J102" s="144">
        <v>44.274000000000001</v>
      </c>
      <c r="K102" s="144">
        <v>0</v>
      </c>
      <c r="L102" s="145">
        <f>I102-J102-K102</f>
        <v>-44.274000000000001</v>
      </c>
      <c r="M102" s="141">
        <v>0</v>
      </c>
      <c r="N102" s="141">
        <v>0</v>
      </c>
      <c r="O102" s="142">
        <v>11300</v>
      </c>
      <c r="P102" s="249"/>
      <c r="Q102" s="166">
        <f t="shared" si="55"/>
        <v>1130</v>
      </c>
      <c r="R102" s="166">
        <f>(O102/$P$98)-(O102/$E$98)</f>
        <v>0</v>
      </c>
      <c r="T102" s="9"/>
    </row>
    <row r="103" spans="1:20" ht="13.9" customHeight="1" x14ac:dyDescent="0.2">
      <c r="A103" s="432"/>
      <c r="B103" s="139"/>
      <c r="C103" s="140" t="s">
        <v>134</v>
      </c>
      <c r="D103" s="142">
        <v>4500</v>
      </c>
      <c r="E103" s="249"/>
      <c r="F103" s="166">
        <f t="shared" si="57"/>
        <v>450</v>
      </c>
      <c r="G103" s="143">
        <v>0</v>
      </c>
      <c r="H103" s="144">
        <v>0</v>
      </c>
      <c r="I103" s="144">
        <f t="shared" si="53"/>
        <v>0</v>
      </c>
      <c r="J103" s="144">
        <v>17.802</v>
      </c>
      <c r="K103" s="144">
        <v>0</v>
      </c>
      <c r="L103" s="145">
        <f t="shared" si="54"/>
        <v>-17.802</v>
      </c>
      <c r="M103" s="141">
        <v>0</v>
      </c>
      <c r="N103" s="141">
        <v>0</v>
      </c>
      <c r="O103" s="142">
        <v>4500</v>
      </c>
      <c r="P103" s="249"/>
      <c r="Q103" s="166">
        <f t="shared" si="55"/>
        <v>450</v>
      </c>
      <c r="R103" s="166">
        <f t="shared" si="56"/>
        <v>0</v>
      </c>
      <c r="T103" s="9"/>
    </row>
    <row r="104" spans="1:20" ht="13.9" customHeight="1" x14ac:dyDescent="0.2">
      <c r="A104" s="432"/>
      <c r="B104" s="139"/>
      <c r="C104" s="140" t="s">
        <v>135</v>
      </c>
      <c r="D104" s="142">
        <v>16000</v>
      </c>
      <c r="E104" s="249"/>
      <c r="F104" s="166">
        <f t="shared" si="57"/>
        <v>1600</v>
      </c>
      <c r="G104" s="143">
        <v>0</v>
      </c>
      <c r="H104" s="144">
        <v>0</v>
      </c>
      <c r="I104" s="144">
        <f t="shared" si="53"/>
        <v>0</v>
      </c>
      <c r="J104" s="144">
        <v>60.667000000000002</v>
      </c>
      <c r="K104" s="144">
        <v>0</v>
      </c>
      <c r="L104" s="145">
        <f t="shared" si="54"/>
        <v>-60.667000000000002</v>
      </c>
      <c r="M104" s="141">
        <v>0</v>
      </c>
      <c r="N104" s="141">
        <v>0</v>
      </c>
      <c r="O104" s="142">
        <v>16000</v>
      </c>
      <c r="P104" s="249"/>
      <c r="Q104" s="166">
        <f t="shared" si="55"/>
        <v>1600</v>
      </c>
      <c r="R104" s="166">
        <f t="shared" si="56"/>
        <v>0</v>
      </c>
      <c r="T104" s="9"/>
    </row>
    <row r="105" spans="1:20" ht="13.9" customHeight="1" x14ac:dyDescent="0.2">
      <c r="A105" s="432"/>
      <c r="B105" s="139"/>
      <c r="C105" s="140" t="s">
        <v>136</v>
      </c>
      <c r="D105" s="142">
        <v>18000</v>
      </c>
      <c r="E105" s="249"/>
      <c r="F105" s="166">
        <f t="shared" si="57"/>
        <v>1800</v>
      </c>
      <c r="G105" s="143">
        <v>0</v>
      </c>
      <c r="H105" s="144">
        <v>0</v>
      </c>
      <c r="I105" s="144">
        <f t="shared" si="53"/>
        <v>0</v>
      </c>
      <c r="J105" s="144">
        <v>65.974999999999994</v>
      </c>
      <c r="K105" s="144">
        <v>0</v>
      </c>
      <c r="L105" s="145">
        <f t="shared" si="54"/>
        <v>-65.974999999999994</v>
      </c>
      <c r="M105" s="141">
        <v>0</v>
      </c>
      <c r="N105" s="141">
        <v>0</v>
      </c>
      <c r="O105" s="142">
        <v>18000</v>
      </c>
      <c r="P105" s="249"/>
      <c r="Q105" s="166">
        <f t="shared" si="55"/>
        <v>1800</v>
      </c>
      <c r="R105" s="166">
        <f>(O105/$P$98)-(O105/$E$98)</f>
        <v>0</v>
      </c>
      <c r="S105" s="9"/>
      <c r="T105" s="9"/>
    </row>
    <row r="106" spans="1:20" ht="13.9" customHeight="1" x14ac:dyDescent="0.2">
      <c r="A106" s="432"/>
      <c r="B106" s="139"/>
      <c r="C106" s="140" t="s">
        <v>137</v>
      </c>
      <c r="D106" s="142">
        <v>11028.958999999999</v>
      </c>
      <c r="E106" s="249"/>
      <c r="F106" s="166">
        <f t="shared" si="57"/>
        <v>1102.8959</v>
      </c>
      <c r="G106" s="143">
        <v>0</v>
      </c>
      <c r="H106" s="144">
        <v>0</v>
      </c>
      <c r="I106" s="144">
        <f t="shared" si="53"/>
        <v>0</v>
      </c>
      <c r="J106" s="144">
        <v>44.605999999999995</v>
      </c>
      <c r="K106" s="144">
        <v>0</v>
      </c>
      <c r="L106" s="145">
        <f t="shared" si="54"/>
        <v>-44.605999999999995</v>
      </c>
      <c r="M106" s="141">
        <v>0</v>
      </c>
      <c r="N106" s="141">
        <v>0</v>
      </c>
      <c r="O106" s="142">
        <v>11028.958999999999</v>
      </c>
      <c r="P106" s="249"/>
      <c r="Q106" s="166">
        <f t="shared" si="55"/>
        <v>1102.8959</v>
      </c>
      <c r="R106" s="166">
        <f t="shared" si="56"/>
        <v>0</v>
      </c>
      <c r="T106" s="9"/>
    </row>
    <row r="107" spans="1:20" ht="13.9" customHeight="1" x14ac:dyDescent="0.2">
      <c r="A107" s="432"/>
      <c r="B107" s="139"/>
      <c r="C107" s="140" t="s">
        <v>138</v>
      </c>
      <c r="D107" s="142">
        <v>7600</v>
      </c>
      <c r="E107" s="249"/>
      <c r="F107" s="166">
        <f t="shared" si="57"/>
        <v>760</v>
      </c>
      <c r="G107" s="143">
        <v>0</v>
      </c>
      <c r="H107" s="144">
        <v>0</v>
      </c>
      <c r="I107" s="144">
        <f t="shared" si="53"/>
        <v>0</v>
      </c>
      <c r="J107" s="144">
        <v>29.297000000000001</v>
      </c>
      <c r="K107" s="144">
        <v>0</v>
      </c>
      <c r="L107" s="145">
        <f t="shared" si="54"/>
        <v>-29.297000000000001</v>
      </c>
      <c r="M107" s="141">
        <v>0</v>
      </c>
      <c r="N107" s="141">
        <v>0</v>
      </c>
      <c r="O107" s="142">
        <v>7600</v>
      </c>
      <c r="P107" s="249"/>
      <c r="Q107" s="166">
        <f t="shared" si="55"/>
        <v>760</v>
      </c>
      <c r="R107" s="166">
        <f t="shared" si="56"/>
        <v>0</v>
      </c>
      <c r="T107" s="9"/>
    </row>
    <row r="108" spans="1:20" ht="13.9" customHeight="1" x14ac:dyDescent="0.2">
      <c r="A108" s="432"/>
      <c r="B108" s="139"/>
      <c r="C108" s="140" t="s">
        <v>139</v>
      </c>
      <c r="D108" s="142">
        <v>4000</v>
      </c>
      <c r="E108" s="249"/>
      <c r="F108" s="166">
        <f t="shared" si="57"/>
        <v>400</v>
      </c>
      <c r="G108" s="143">
        <v>0</v>
      </c>
      <c r="H108" s="144">
        <v>0</v>
      </c>
      <c r="I108" s="144">
        <f t="shared" si="53"/>
        <v>0</v>
      </c>
      <c r="J108" s="144">
        <v>15.672000000000001</v>
      </c>
      <c r="K108" s="144">
        <v>0</v>
      </c>
      <c r="L108" s="145">
        <f t="shared" si="54"/>
        <v>-15.672000000000001</v>
      </c>
      <c r="M108" s="141">
        <v>0</v>
      </c>
      <c r="N108" s="141">
        <v>0</v>
      </c>
      <c r="O108" s="142">
        <v>4000</v>
      </c>
      <c r="P108" s="249"/>
      <c r="Q108" s="166">
        <f t="shared" si="55"/>
        <v>400</v>
      </c>
      <c r="R108" s="166">
        <f t="shared" si="56"/>
        <v>0</v>
      </c>
      <c r="T108" s="9"/>
    </row>
    <row r="109" spans="1:20" ht="13.9" customHeight="1" x14ac:dyDescent="0.2">
      <c r="A109" s="432"/>
      <c r="B109" s="139"/>
      <c r="C109" s="140" t="s">
        <v>140</v>
      </c>
      <c r="D109" s="142">
        <v>4500</v>
      </c>
      <c r="E109" s="249"/>
      <c r="F109" s="166">
        <f t="shared" si="57"/>
        <v>450</v>
      </c>
      <c r="G109" s="143">
        <v>0</v>
      </c>
      <c r="H109" s="144">
        <v>0</v>
      </c>
      <c r="I109" s="144">
        <f t="shared" si="53"/>
        <v>0</v>
      </c>
      <c r="J109" s="144">
        <v>17.062999999999999</v>
      </c>
      <c r="K109" s="144">
        <v>0</v>
      </c>
      <c r="L109" s="145">
        <f t="shared" si="54"/>
        <v>-17.062999999999999</v>
      </c>
      <c r="M109" s="141">
        <v>0</v>
      </c>
      <c r="N109" s="141">
        <v>0</v>
      </c>
      <c r="O109" s="142">
        <v>4500</v>
      </c>
      <c r="P109" s="249"/>
      <c r="Q109" s="166">
        <f t="shared" si="55"/>
        <v>450</v>
      </c>
      <c r="R109" s="166">
        <f t="shared" si="56"/>
        <v>0</v>
      </c>
      <c r="T109" s="9"/>
    </row>
    <row r="110" spans="1:20" ht="13.9" customHeight="1" x14ac:dyDescent="0.2">
      <c r="A110" s="432"/>
      <c r="B110" s="139"/>
      <c r="C110" s="140" t="s">
        <v>141</v>
      </c>
      <c r="D110" s="142">
        <v>4500</v>
      </c>
      <c r="E110" s="249"/>
      <c r="F110" s="166">
        <f t="shared" si="57"/>
        <v>450</v>
      </c>
      <c r="G110" s="143">
        <v>0</v>
      </c>
      <c r="H110" s="144">
        <v>0</v>
      </c>
      <c r="I110" s="144">
        <f t="shared" si="53"/>
        <v>0</v>
      </c>
      <c r="J110" s="144">
        <v>17.346</v>
      </c>
      <c r="K110" s="144">
        <v>0</v>
      </c>
      <c r="L110" s="145">
        <f t="shared" si="54"/>
        <v>-17.346</v>
      </c>
      <c r="M110" s="141">
        <v>0</v>
      </c>
      <c r="N110" s="141">
        <v>0</v>
      </c>
      <c r="O110" s="142">
        <v>4500</v>
      </c>
      <c r="P110" s="249"/>
      <c r="Q110" s="166">
        <f t="shared" si="55"/>
        <v>450</v>
      </c>
      <c r="R110" s="166">
        <f t="shared" si="56"/>
        <v>0</v>
      </c>
      <c r="T110" s="9"/>
    </row>
    <row r="111" spans="1:20" ht="13.9" customHeight="1" x14ac:dyDescent="0.2">
      <c r="A111" s="432"/>
      <c r="B111" s="139"/>
      <c r="C111" s="140" t="s">
        <v>142</v>
      </c>
      <c r="D111" s="142">
        <v>20000</v>
      </c>
      <c r="E111" s="249"/>
      <c r="F111" s="166">
        <f t="shared" si="57"/>
        <v>2000</v>
      </c>
      <c r="G111" s="143">
        <v>0</v>
      </c>
      <c r="H111" s="144">
        <v>0</v>
      </c>
      <c r="I111" s="144">
        <f t="shared" si="53"/>
        <v>0</v>
      </c>
      <c r="J111" s="144">
        <v>73.305999999999997</v>
      </c>
      <c r="K111" s="144">
        <v>0</v>
      </c>
      <c r="L111" s="145">
        <f t="shared" si="54"/>
        <v>-73.305999999999997</v>
      </c>
      <c r="M111" s="141">
        <v>0</v>
      </c>
      <c r="N111" s="141">
        <v>0</v>
      </c>
      <c r="O111" s="142">
        <v>20000</v>
      </c>
      <c r="P111" s="249"/>
      <c r="Q111" s="166">
        <f t="shared" si="55"/>
        <v>2000</v>
      </c>
      <c r="R111" s="166">
        <f t="shared" si="56"/>
        <v>0</v>
      </c>
      <c r="T111" s="9"/>
    </row>
    <row r="112" spans="1:20" ht="13.9" customHeight="1" x14ac:dyDescent="0.2">
      <c r="A112" s="432"/>
      <c r="B112" s="139"/>
      <c r="C112" s="140" t="s">
        <v>143</v>
      </c>
      <c r="D112" s="142">
        <v>12400</v>
      </c>
      <c r="E112" s="249"/>
      <c r="F112" s="166">
        <f t="shared" si="57"/>
        <v>1240</v>
      </c>
      <c r="G112" s="143">
        <v>0</v>
      </c>
      <c r="H112" s="144">
        <v>0</v>
      </c>
      <c r="I112" s="144">
        <f t="shared" si="53"/>
        <v>0</v>
      </c>
      <c r="J112" s="144">
        <v>56.42</v>
      </c>
      <c r="K112" s="144">
        <v>0</v>
      </c>
      <c r="L112" s="145">
        <f t="shared" si="54"/>
        <v>-56.42</v>
      </c>
      <c r="M112" s="141">
        <v>0</v>
      </c>
      <c r="N112" s="141">
        <v>0</v>
      </c>
      <c r="O112" s="142">
        <v>12400</v>
      </c>
      <c r="P112" s="249"/>
      <c r="Q112" s="166">
        <f t="shared" si="55"/>
        <v>1240</v>
      </c>
      <c r="R112" s="166">
        <f t="shared" si="56"/>
        <v>0</v>
      </c>
      <c r="T112" s="9"/>
    </row>
    <row r="113" spans="1:21" ht="13.9" customHeight="1" x14ac:dyDescent="0.2">
      <c r="A113" s="432"/>
      <c r="B113" s="139"/>
      <c r="C113" s="140" t="s">
        <v>144</v>
      </c>
      <c r="D113" s="142">
        <v>7000</v>
      </c>
      <c r="E113" s="249"/>
      <c r="F113" s="166">
        <f t="shared" si="57"/>
        <v>700</v>
      </c>
      <c r="G113" s="143">
        <v>0</v>
      </c>
      <c r="H113" s="144">
        <v>0</v>
      </c>
      <c r="I113" s="144">
        <f t="shared" si="53"/>
        <v>0</v>
      </c>
      <c r="J113" s="144">
        <v>28.311</v>
      </c>
      <c r="K113" s="144">
        <v>0</v>
      </c>
      <c r="L113" s="145">
        <f t="shared" si="54"/>
        <v>-28.311</v>
      </c>
      <c r="M113" s="141">
        <v>0</v>
      </c>
      <c r="N113" s="141">
        <v>0</v>
      </c>
      <c r="O113" s="142">
        <v>7000</v>
      </c>
      <c r="P113" s="249"/>
      <c r="Q113" s="166">
        <f t="shared" si="55"/>
        <v>700</v>
      </c>
      <c r="R113" s="166">
        <f t="shared" si="56"/>
        <v>0</v>
      </c>
      <c r="T113" s="9"/>
    </row>
    <row r="114" spans="1:21" s="3" customFormat="1" ht="13.9" customHeight="1" x14ac:dyDescent="0.2">
      <c r="A114" s="432"/>
      <c r="B114" s="139"/>
      <c r="C114" s="140" t="s">
        <v>145</v>
      </c>
      <c r="D114" s="142">
        <v>11100</v>
      </c>
      <c r="E114" s="249"/>
      <c r="F114" s="166">
        <f t="shared" si="57"/>
        <v>1110</v>
      </c>
      <c r="G114" s="143">
        <v>0</v>
      </c>
      <c r="H114" s="144">
        <v>0</v>
      </c>
      <c r="I114" s="144">
        <f t="shared" si="53"/>
        <v>0</v>
      </c>
      <c r="J114" s="144">
        <v>44.893000000000001</v>
      </c>
      <c r="K114" s="144">
        <v>0</v>
      </c>
      <c r="L114" s="145">
        <f t="shared" si="54"/>
        <v>-44.893000000000001</v>
      </c>
      <c r="M114" s="141">
        <v>0</v>
      </c>
      <c r="N114" s="141">
        <v>0</v>
      </c>
      <c r="O114" s="142">
        <v>11100</v>
      </c>
      <c r="P114" s="249"/>
      <c r="Q114" s="166">
        <f t="shared" si="55"/>
        <v>1110</v>
      </c>
      <c r="R114" s="166">
        <f t="shared" si="56"/>
        <v>0</v>
      </c>
      <c r="T114" s="9"/>
    </row>
    <row r="115" spans="1:21" s="3" customFormat="1" ht="13.9" customHeight="1" x14ac:dyDescent="0.2">
      <c r="A115" s="432"/>
      <c r="B115" s="139"/>
      <c r="C115" s="140" t="s">
        <v>146</v>
      </c>
      <c r="D115" s="142">
        <v>645</v>
      </c>
      <c r="E115" s="249"/>
      <c r="F115" s="166">
        <f t="shared" si="57"/>
        <v>64.5</v>
      </c>
      <c r="G115" s="143">
        <v>0</v>
      </c>
      <c r="H115" s="144">
        <v>0</v>
      </c>
      <c r="I115" s="144">
        <f t="shared" si="53"/>
        <v>0</v>
      </c>
      <c r="J115" s="144">
        <v>1.61</v>
      </c>
      <c r="K115" s="144">
        <v>0</v>
      </c>
      <c r="L115" s="145">
        <f t="shared" si="54"/>
        <v>-1.61</v>
      </c>
      <c r="M115" s="141">
        <v>0</v>
      </c>
      <c r="N115" s="141">
        <v>0</v>
      </c>
      <c r="O115" s="142">
        <v>645</v>
      </c>
      <c r="P115" s="249"/>
      <c r="Q115" s="166">
        <f t="shared" si="55"/>
        <v>64.5</v>
      </c>
      <c r="R115" s="166">
        <f t="shared" si="56"/>
        <v>0</v>
      </c>
      <c r="T115" s="9"/>
    </row>
    <row r="116" spans="1:21" s="3" customFormat="1" ht="13.9" customHeight="1" x14ac:dyDescent="0.2">
      <c r="A116" s="432"/>
      <c r="B116" s="139"/>
      <c r="C116" s="140" t="s">
        <v>147</v>
      </c>
      <c r="D116" s="142">
        <v>4800</v>
      </c>
      <c r="E116" s="249"/>
      <c r="F116" s="166">
        <f t="shared" si="57"/>
        <v>480</v>
      </c>
      <c r="G116" s="143">
        <v>0</v>
      </c>
      <c r="H116" s="144">
        <v>0</v>
      </c>
      <c r="I116" s="144">
        <f t="shared" si="53"/>
        <v>0</v>
      </c>
      <c r="J116" s="144">
        <v>18.504000000000001</v>
      </c>
      <c r="K116" s="144">
        <v>0</v>
      </c>
      <c r="L116" s="145">
        <f t="shared" si="54"/>
        <v>-18.504000000000001</v>
      </c>
      <c r="M116" s="141">
        <v>0</v>
      </c>
      <c r="N116" s="141">
        <v>0</v>
      </c>
      <c r="O116" s="142">
        <v>4800</v>
      </c>
      <c r="P116" s="249"/>
      <c r="Q116" s="166">
        <f t="shared" si="55"/>
        <v>480</v>
      </c>
      <c r="R116" s="166">
        <v>0</v>
      </c>
      <c r="T116" s="9"/>
    </row>
    <row r="117" spans="1:21" s="3" customFormat="1" ht="13.9" customHeight="1" x14ac:dyDescent="0.2">
      <c r="A117" s="432"/>
      <c r="B117" s="139"/>
      <c r="C117" s="140" t="s">
        <v>148</v>
      </c>
      <c r="D117" s="142">
        <v>7000</v>
      </c>
      <c r="E117" s="249"/>
      <c r="F117" s="166">
        <f t="shared" si="57"/>
        <v>700</v>
      </c>
      <c r="G117" s="143">
        <v>0</v>
      </c>
      <c r="H117" s="144">
        <v>0</v>
      </c>
      <c r="I117" s="144">
        <f t="shared" si="53"/>
        <v>0</v>
      </c>
      <c r="J117" s="144">
        <v>24.772000000000002</v>
      </c>
      <c r="K117" s="144">
        <v>0</v>
      </c>
      <c r="L117" s="145">
        <f t="shared" si="54"/>
        <v>-24.772000000000002</v>
      </c>
      <c r="M117" s="141">
        <v>0</v>
      </c>
      <c r="N117" s="141">
        <v>0</v>
      </c>
      <c r="O117" s="142">
        <v>7000</v>
      </c>
      <c r="P117" s="249"/>
      <c r="Q117" s="166">
        <f t="shared" si="55"/>
        <v>700</v>
      </c>
      <c r="R117" s="166">
        <f t="shared" si="56"/>
        <v>0</v>
      </c>
      <c r="T117" s="9"/>
    </row>
    <row r="118" spans="1:21" s="3" customFormat="1" ht="13.9" customHeight="1" x14ac:dyDescent="0.2">
      <c r="A118" s="432"/>
      <c r="B118" s="139"/>
      <c r="C118" s="140" t="s">
        <v>149</v>
      </c>
      <c r="D118" s="142">
        <v>15500</v>
      </c>
      <c r="E118" s="249"/>
      <c r="F118" s="166">
        <f t="shared" si="57"/>
        <v>1550</v>
      </c>
      <c r="G118" s="143">
        <v>0</v>
      </c>
      <c r="H118" s="144">
        <v>0</v>
      </c>
      <c r="I118" s="144">
        <f t="shared" si="53"/>
        <v>0</v>
      </c>
      <c r="J118" s="144">
        <v>58.771999999999998</v>
      </c>
      <c r="K118" s="144">
        <v>0</v>
      </c>
      <c r="L118" s="145">
        <f t="shared" si="54"/>
        <v>-58.771999999999998</v>
      </c>
      <c r="M118" s="141">
        <v>0</v>
      </c>
      <c r="N118" s="141">
        <v>0</v>
      </c>
      <c r="O118" s="142">
        <v>15500</v>
      </c>
      <c r="P118" s="249"/>
      <c r="Q118" s="166">
        <f t="shared" si="55"/>
        <v>1550</v>
      </c>
      <c r="R118" s="166">
        <f t="shared" si="56"/>
        <v>0</v>
      </c>
      <c r="T118" s="9"/>
    </row>
    <row r="119" spans="1:21" s="3" customFormat="1" ht="13.9" customHeight="1" x14ac:dyDescent="0.2">
      <c r="A119" s="432"/>
      <c r="B119" s="139"/>
      <c r="C119" s="140" t="s">
        <v>150</v>
      </c>
      <c r="D119" s="142">
        <v>6000</v>
      </c>
      <c r="E119" s="249"/>
      <c r="F119" s="166">
        <f t="shared" si="57"/>
        <v>600</v>
      </c>
      <c r="G119" s="143">
        <v>0</v>
      </c>
      <c r="H119" s="144">
        <v>0</v>
      </c>
      <c r="I119" s="144">
        <f t="shared" si="53"/>
        <v>0</v>
      </c>
      <c r="J119" s="144">
        <v>24.266999999999999</v>
      </c>
      <c r="K119" s="144">
        <v>0</v>
      </c>
      <c r="L119" s="145">
        <f t="shared" si="54"/>
        <v>-24.266999999999999</v>
      </c>
      <c r="M119" s="141">
        <v>0</v>
      </c>
      <c r="N119" s="141">
        <v>0</v>
      </c>
      <c r="O119" s="142">
        <v>6000</v>
      </c>
      <c r="P119" s="249"/>
      <c r="Q119" s="166">
        <f t="shared" si="55"/>
        <v>600</v>
      </c>
      <c r="R119" s="166">
        <f t="shared" si="56"/>
        <v>0</v>
      </c>
      <c r="T119" s="9"/>
    </row>
    <row r="120" spans="1:21" s="3" customFormat="1" ht="13.9" customHeight="1" x14ac:dyDescent="0.2">
      <c r="A120" s="432"/>
      <c r="B120" s="139"/>
      <c r="C120" s="140" t="s">
        <v>151</v>
      </c>
      <c r="D120" s="142">
        <v>1282.5</v>
      </c>
      <c r="E120" s="249"/>
      <c r="F120" s="166">
        <f t="shared" si="57"/>
        <v>128.25</v>
      </c>
      <c r="G120" s="143">
        <v>0</v>
      </c>
      <c r="H120" s="144">
        <v>0</v>
      </c>
      <c r="I120" s="144">
        <f t="shared" si="53"/>
        <v>0</v>
      </c>
      <c r="J120" s="144">
        <v>3.2010000000000001</v>
      </c>
      <c r="K120" s="144">
        <v>0</v>
      </c>
      <c r="L120" s="145">
        <f t="shared" si="54"/>
        <v>-3.2010000000000001</v>
      </c>
      <c r="M120" s="141">
        <v>0</v>
      </c>
      <c r="N120" s="141">
        <v>0</v>
      </c>
      <c r="O120" s="142">
        <v>1282.5</v>
      </c>
      <c r="P120" s="249"/>
      <c r="Q120" s="166">
        <f t="shared" si="55"/>
        <v>128.25</v>
      </c>
      <c r="R120" s="166">
        <v>0</v>
      </c>
      <c r="T120" s="9"/>
    </row>
    <row r="121" spans="1:21" s="3" customFormat="1" ht="13.9" customHeight="1" x14ac:dyDescent="0.2">
      <c r="A121" s="432"/>
      <c r="B121" s="139"/>
      <c r="C121" s="140" t="s">
        <v>152</v>
      </c>
      <c r="D121" s="142">
        <v>1337.5</v>
      </c>
      <c r="E121" s="249"/>
      <c r="F121" s="166">
        <f t="shared" si="57"/>
        <v>133.75</v>
      </c>
      <c r="G121" s="143">
        <v>0</v>
      </c>
      <c r="H121" s="144">
        <v>0</v>
      </c>
      <c r="I121" s="144">
        <f t="shared" si="53"/>
        <v>0</v>
      </c>
      <c r="J121" s="144">
        <v>3.339</v>
      </c>
      <c r="K121" s="144">
        <v>0</v>
      </c>
      <c r="L121" s="145">
        <f t="shared" si="54"/>
        <v>-3.339</v>
      </c>
      <c r="M121" s="141">
        <v>0</v>
      </c>
      <c r="N121" s="141">
        <v>0</v>
      </c>
      <c r="O121" s="142">
        <v>1337.5</v>
      </c>
      <c r="P121" s="249"/>
      <c r="Q121" s="166">
        <f t="shared" si="55"/>
        <v>133.75</v>
      </c>
      <c r="R121" s="166">
        <f t="shared" si="56"/>
        <v>0</v>
      </c>
      <c r="T121" s="9"/>
    </row>
    <row r="122" spans="1:21" s="251" customFormat="1" ht="13.9" customHeight="1" x14ac:dyDescent="0.2">
      <c r="A122" s="432"/>
      <c r="B122" s="139"/>
      <c r="C122" s="140" t="s">
        <v>153</v>
      </c>
      <c r="D122" s="142">
        <v>865</v>
      </c>
      <c r="E122" s="249"/>
      <c r="F122" s="166">
        <f t="shared" si="57"/>
        <v>86.5</v>
      </c>
      <c r="G122" s="143">
        <v>0</v>
      </c>
      <c r="H122" s="144">
        <v>0</v>
      </c>
      <c r="I122" s="144">
        <f t="shared" si="53"/>
        <v>0</v>
      </c>
      <c r="J122" s="144">
        <v>2.1589999999999998</v>
      </c>
      <c r="K122" s="144">
        <v>0</v>
      </c>
      <c r="L122" s="145">
        <f t="shared" si="54"/>
        <v>-2.1589999999999998</v>
      </c>
      <c r="M122" s="141">
        <v>0</v>
      </c>
      <c r="N122" s="141">
        <v>0</v>
      </c>
      <c r="O122" s="142">
        <v>865</v>
      </c>
      <c r="P122" s="249"/>
      <c r="Q122" s="166">
        <f t="shared" si="55"/>
        <v>86.5</v>
      </c>
      <c r="R122" s="166">
        <f t="shared" si="56"/>
        <v>0</v>
      </c>
      <c r="T122" s="252"/>
    </row>
    <row r="123" spans="1:21" s="3" customFormat="1" ht="13.9" customHeight="1" x14ac:dyDescent="0.2">
      <c r="A123" s="432"/>
      <c r="B123" s="139"/>
      <c r="C123" s="140" t="s">
        <v>154</v>
      </c>
      <c r="D123" s="142">
        <v>10000</v>
      </c>
      <c r="E123" s="249"/>
      <c r="F123" s="166">
        <f t="shared" si="57"/>
        <v>1000</v>
      </c>
      <c r="G123" s="143">
        <v>0</v>
      </c>
      <c r="H123" s="144">
        <v>0</v>
      </c>
      <c r="I123" s="144">
        <f t="shared" si="53"/>
        <v>0</v>
      </c>
      <c r="J123" s="144">
        <v>39.180999999999997</v>
      </c>
      <c r="K123" s="144">
        <v>0</v>
      </c>
      <c r="L123" s="145">
        <f t="shared" si="54"/>
        <v>-39.180999999999997</v>
      </c>
      <c r="M123" s="141">
        <v>0</v>
      </c>
      <c r="N123" s="141">
        <v>0</v>
      </c>
      <c r="O123" s="142">
        <v>10000</v>
      </c>
      <c r="P123" s="249"/>
      <c r="Q123" s="166">
        <f t="shared" si="55"/>
        <v>1000</v>
      </c>
      <c r="R123" s="166">
        <f t="shared" si="56"/>
        <v>0</v>
      </c>
      <c r="T123" s="9"/>
    </row>
    <row r="124" spans="1:21" s="3" customFormat="1" ht="13.9" customHeight="1" x14ac:dyDescent="0.2">
      <c r="A124" s="432"/>
      <c r="B124" s="139"/>
      <c r="C124" s="140" t="s">
        <v>155</v>
      </c>
      <c r="D124" s="142">
        <v>3675</v>
      </c>
      <c r="E124" s="249"/>
      <c r="F124" s="166">
        <f t="shared" si="57"/>
        <v>367.5</v>
      </c>
      <c r="G124" s="143">
        <v>0</v>
      </c>
      <c r="H124" s="144">
        <v>0</v>
      </c>
      <c r="I124" s="144">
        <f t="shared" si="53"/>
        <v>0</v>
      </c>
      <c r="J124" s="144">
        <v>14.863</v>
      </c>
      <c r="K124" s="144">
        <v>0</v>
      </c>
      <c r="L124" s="145">
        <f t="shared" si="54"/>
        <v>-14.863</v>
      </c>
      <c r="M124" s="141">
        <v>0</v>
      </c>
      <c r="N124" s="141">
        <v>0</v>
      </c>
      <c r="O124" s="142">
        <v>3675</v>
      </c>
      <c r="P124" s="249"/>
      <c r="Q124" s="166">
        <f t="shared" si="55"/>
        <v>367.5</v>
      </c>
      <c r="R124" s="166">
        <f t="shared" si="56"/>
        <v>0</v>
      </c>
      <c r="T124" s="9"/>
    </row>
    <row r="125" spans="1:21" s="3" customFormat="1" ht="13.9" customHeight="1" x14ac:dyDescent="0.2">
      <c r="A125" s="432"/>
      <c r="B125" s="139"/>
      <c r="C125" s="140" t="s">
        <v>156</v>
      </c>
      <c r="D125" s="142">
        <v>5085</v>
      </c>
      <c r="E125" s="249"/>
      <c r="F125" s="166">
        <f t="shared" si="57"/>
        <v>508.5</v>
      </c>
      <c r="G125" s="143">
        <v>0</v>
      </c>
      <c r="H125" s="144">
        <v>0</v>
      </c>
      <c r="I125" s="144">
        <f t="shared" si="53"/>
        <v>0</v>
      </c>
      <c r="J125" s="144">
        <v>21.850999999999999</v>
      </c>
      <c r="K125" s="144">
        <v>0</v>
      </c>
      <c r="L125" s="145">
        <f t="shared" si="54"/>
        <v>-21.850999999999999</v>
      </c>
      <c r="M125" s="141">
        <v>0</v>
      </c>
      <c r="N125" s="141">
        <v>0</v>
      </c>
      <c r="O125" s="142">
        <v>5085</v>
      </c>
      <c r="P125" s="249"/>
      <c r="Q125" s="166">
        <f t="shared" si="55"/>
        <v>508.5</v>
      </c>
      <c r="R125" s="166">
        <f t="shared" si="56"/>
        <v>0</v>
      </c>
      <c r="T125" s="9"/>
    </row>
    <row r="126" spans="1:21" s="3" customFormat="1" ht="13.9" customHeight="1" x14ac:dyDescent="0.2">
      <c r="A126" s="432"/>
      <c r="B126" s="139"/>
      <c r="C126" s="140" t="s">
        <v>157</v>
      </c>
      <c r="D126" s="142">
        <v>17761.277000000002</v>
      </c>
      <c r="E126" s="249"/>
      <c r="F126" s="166">
        <f t="shared" si="57"/>
        <v>1776.1277000000002</v>
      </c>
      <c r="G126" s="143">
        <v>0</v>
      </c>
      <c r="H126" s="144">
        <v>0</v>
      </c>
      <c r="I126" s="144">
        <f t="shared" si="53"/>
        <v>0</v>
      </c>
      <c r="J126" s="144">
        <v>67.344999999999999</v>
      </c>
      <c r="K126" s="144">
        <v>0</v>
      </c>
      <c r="L126" s="145">
        <f t="shared" si="54"/>
        <v>-67.344999999999999</v>
      </c>
      <c r="M126" s="141">
        <v>0</v>
      </c>
      <c r="N126" s="141">
        <v>0</v>
      </c>
      <c r="O126" s="142">
        <v>17761.277000000002</v>
      </c>
      <c r="P126" s="249"/>
      <c r="Q126" s="166">
        <f t="shared" si="55"/>
        <v>1776.1277000000002</v>
      </c>
      <c r="R126" s="166">
        <f t="shared" si="56"/>
        <v>0</v>
      </c>
      <c r="T126" s="9"/>
    </row>
    <row r="127" spans="1:21" s="4" customFormat="1" ht="13.9" customHeight="1" x14ac:dyDescent="0.2">
      <c r="A127" s="432"/>
      <c r="B127" s="139"/>
      <c r="C127" s="140" t="s">
        <v>158</v>
      </c>
      <c r="D127" s="142">
        <v>14526.116</v>
      </c>
      <c r="E127" s="253"/>
      <c r="F127" s="166">
        <f t="shared" si="57"/>
        <v>1452.6116</v>
      </c>
      <c r="G127" s="143">
        <v>0</v>
      </c>
      <c r="H127" s="144">
        <v>0</v>
      </c>
      <c r="I127" s="144">
        <f t="shared" si="53"/>
        <v>0</v>
      </c>
      <c r="J127" s="144">
        <v>54.308</v>
      </c>
      <c r="K127" s="144">
        <v>0</v>
      </c>
      <c r="L127" s="145">
        <f>I127-J127-K127</f>
        <v>-54.308</v>
      </c>
      <c r="M127" s="141">
        <v>0</v>
      </c>
      <c r="N127" s="141">
        <v>0</v>
      </c>
      <c r="O127" s="142">
        <v>14526.116</v>
      </c>
      <c r="P127" s="253"/>
      <c r="Q127" s="166">
        <f t="shared" si="55"/>
        <v>1452.6116</v>
      </c>
      <c r="R127" s="166">
        <f t="shared" si="56"/>
        <v>0</v>
      </c>
      <c r="S127" s="215"/>
      <c r="T127" s="254"/>
      <c r="U127" s="215"/>
    </row>
    <row r="128" spans="1:21" ht="13.9" customHeight="1" x14ac:dyDescent="0.2">
      <c r="A128" s="432"/>
      <c r="B128" s="139"/>
      <c r="C128" s="140" t="s">
        <v>159</v>
      </c>
      <c r="D128" s="142">
        <v>10269.543</v>
      </c>
      <c r="E128" s="249"/>
      <c r="F128" s="166">
        <f t="shared" si="57"/>
        <v>1026.9542999999999</v>
      </c>
      <c r="G128" s="143">
        <v>0</v>
      </c>
      <c r="H128" s="144">
        <v>0</v>
      </c>
      <c r="I128" s="144">
        <f t="shared" si="53"/>
        <v>0</v>
      </c>
      <c r="J128" s="144">
        <v>39.042999999999999</v>
      </c>
      <c r="K128" s="144">
        <v>0</v>
      </c>
      <c r="L128" s="145">
        <f t="shared" si="54"/>
        <v>-39.042999999999999</v>
      </c>
      <c r="M128" s="141">
        <v>0</v>
      </c>
      <c r="N128" s="141">
        <v>0</v>
      </c>
      <c r="O128" s="142">
        <v>10269.543</v>
      </c>
      <c r="P128" s="249"/>
      <c r="Q128" s="166">
        <f t="shared" si="55"/>
        <v>1026.9542999999999</v>
      </c>
      <c r="R128" s="166">
        <f t="shared" si="56"/>
        <v>0</v>
      </c>
      <c r="T128" s="9"/>
    </row>
    <row r="129" spans="1:20" ht="13.9" customHeight="1" x14ac:dyDescent="0.2">
      <c r="A129" s="432"/>
      <c r="B129" s="139"/>
      <c r="C129" s="140" t="s">
        <v>160</v>
      </c>
      <c r="D129" s="142">
        <v>19250</v>
      </c>
      <c r="E129" s="249"/>
      <c r="F129" s="166">
        <f t="shared" si="57"/>
        <v>1925</v>
      </c>
      <c r="G129" s="143">
        <v>0</v>
      </c>
      <c r="H129" s="144">
        <v>0</v>
      </c>
      <c r="I129" s="144">
        <f t="shared" si="53"/>
        <v>0</v>
      </c>
      <c r="J129" s="144">
        <v>73.183999999999997</v>
      </c>
      <c r="K129" s="144">
        <v>0</v>
      </c>
      <c r="L129" s="145">
        <f t="shared" si="54"/>
        <v>-73.183999999999997</v>
      </c>
      <c r="M129" s="141">
        <v>0</v>
      </c>
      <c r="N129" s="141">
        <v>0</v>
      </c>
      <c r="O129" s="142">
        <v>19250</v>
      </c>
      <c r="P129" s="249"/>
      <c r="Q129" s="166">
        <f t="shared" si="55"/>
        <v>1925</v>
      </c>
      <c r="R129" s="166">
        <f t="shared" si="56"/>
        <v>0</v>
      </c>
      <c r="T129" s="9"/>
    </row>
    <row r="130" spans="1:20" ht="13.9" customHeight="1" x14ac:dyDescent="0.2">
      <c r="A130" s="432"/>
      <c r="B130" s="139"/>
      <c r="C130" s="140" t="s">
        <v>161</v>
      </c>
      <c r="D130" s="142">
        <v>7000</v>
      </c>
      <c r="E130" s="249"/>
      <c r="F130" s="166">
        <f t="shared" si="57"/>
        <v>700</v>
      </c>
      <c r="G130" s="143">
        <v>0</v>
      </c>
      <c r="H130" s="144">
        <v>0</v>
      </c>
      <c r="I130" s="144">
        <f t="shared" si="53"/>
        <v>0</v>
      </c>
      <c r="J130" s="144">
        <v>27.497</v>
      </c>
      <c r="K130" s="144">
        <v>0</v>
      </c>
      <c r="L130" s="145">
        <f t="shared" si="54"/>
        <v>-27.497</v>
      </c>
      <c r="M130" s="141">
        <v>0</v>
      </c>
      <c r="N130" s="141">
        <v>0</v>
      </c>
      <c r="O130" s="142">
        <v>7000</v>
      </c>
      <c r="P130" s="249"/>
      <c r="Q130" s="166">
        <f t="shared" si="55"/>
        <v>700</v>
      </c>
      <c r="R130" s="166">
        <f t="shared" si="56"/>
        <v>0</v>
      </c>
      <c r="T130" s="9"/>
    </row>
    <row r="131" spans="1:20" ht="13.9" customHeight="1" x14ac:dyDescent="0.2">
      <c r="A131" s="432"/>
      <c r="B131" s="139"/>
      <c r="C131" s="140" t="s">
        <v>162</v>
      </c>
      <c r="D131" s="142">
        <v>905.66699999999992</v>
      </c>
      <c r="E131" s="249"/>
      <c r="F131" s="166">
        <f t="shared" si="57"/>
        <v>90.566699999999997</v>
      </c>
      <c r="G131" s="143">
        <v>0</v>
      </c>
      <c r="H131" s="144">
        <v>0</v>
      </c>
      <c r="I131" s="144">
        <f t="shared" si="53"/>
        <v>0</v>
      </c>
      <c r="J131" s="144">
        <v>2.585</v>
      </c>
      <c r="K131" s="144">
        <v>0</v>
      </c>
      <c r="L131" s="145">
        <f t="shared" si="54"/>
        <v>-2.585</v>
      </c>
      <c r="M131" s="141">
        <v>0</v>
      </c>
      <c r="N131" s="141">
        <v>0</v>
      </c>
      <c r="O131" s="142">
        <v>905.66699999999992</v>
      </c>
      <c r="P131" s="249"/>
      <c r="Q131" s="166">
        <f t="shared" si="55"/>
        <v>90.566699999999997</v>
      </c>
      <c r="R131" s="166">
        <f t="shared" si="56"/>
        <v>0</v>
      </c>
      <c r="T131" s="9"/>
    </row>
    <row r="132" spans="1:20" ht="13.9" customHeight="1" x14ac:dyDescent="0.2">
      <c r="A132" s="432"/>
      <c r="B132" s="139"/>
      <c r="C132" s="140" t="s">
        <v>163</v>
      </c>
      <c r="D132" s="142">
        <v>19250</v>
      </c>
      <c r="E132" s="249"/>
      <c r="F132" s="166">
        <f t="shared" si="57"/>
        <v>1925</v>
      </c>
      <c r="G132" s="143">
        <v>0</v>
      </c>
      <c r="H132" s="144">
        <v>0</v>
      </c>
      <c r="I132" s="144">
        <f t="shared" si="53"/>
        <v>0</v>
      </c>
      <c r="J132" s="144">
        <v>71.967999999999989</v>
      </c>
      <c r="K132" s="144">
        <v>0</v>
      </c>
      <c r="L132" s="145">
        <f t="shared" si="54"/>
        <v>-71.967999999999989</v>
      </c>
      <c r="M132" s="141">
        <v>0</v>
      </c>
      <c r="N132" s="141">
        <v>0</v>
      </c>
      <c r="O132" s="142">
        <v>19250</v>
      </c>
      <c r="P132" s="249"/>
      <c r="Q132" s="166">
        <f t="shared" si="55"/>
        <v>1925</v>
      </c>
      <c r="R132" s="166">
        <f t="shared" si="56"/>
        <v>0</v>
      </c>
      <c r="T132" s="9"/>
    </row>
    <row r="133" spans="1:20" ht="13.9" customHeight="1" x14ac:dyDescent="0.2">
      <c r="A133" s="432"/>
      <c r="B133" s="139"/>
      <c r="C133" s="140" t="s">
        <v>164</v>
      </c>
      <c r="D133" s="142">
        <v>11700</v>
      </c>
      <c r="E133" s="249"/>
      <c r="F133" s="166">
        <f t="shared" si="57"/>
        <v>1170</v>
      </c>
      <c r="G133" s="143">
        <v>0</v>
      </c>
      <c r="H133" s="144">
        <v>0</v>
      </c>
      <c r="I133" s="144">
        <f t="shared" si="53"/>
        <v>0</v>
      </c>
      <c r="J133" s="144">
        <v>45.22</v>
      </c>
      <c r="K133" s="144">
        <v>0</v>
      </c>
      <c r="L133" s="145">
        <f t="shared" si="54"/>
        <v>-45.22</v>
      </c>
      <c r="M133" s="141">
        <v>0</v>
      </c>
      <c r="N133" s="141">
        <v>0</v>
      </c>
      <c r="O133" s="142">
        <v>11700</v>
      </c>
      <c r="P133" s="249"/>
      <c r="Q133" s="166">
        <f t="shared" si="55"/>
        <v>1170</v>
      </c>
      <c r="R133" s="166">
        <f t="shared" si="56"/>
        <v>0</v>
      </c>
      <c r="T133" s="9"/>
    </row>
    <row r="134" spans="1:20" ht="13.9" customHeight="1" x14ac:dyDescent="0.2">
      <c r="A134" s="432"/>
      <c r="B134" s="139"/>
      <c r="C134" s="140" t="s">
        <v>165</v>
      </c>
      <c r="D134" s="142">
        <v>8200</v>
      </c>
      <c r="E134" s="249"/>
      <c r="F134" s="166">
        <f t="shared" si="57"/>
        <v>820</v>
      </c>
      <c r="G134" s="143">
        <v>0</v>
      </c>
      <c r="H134" s="144">
        <v>0</v>
      </c>
      <c r="I134" s="144">
        <f t="shared" si="53"/>
        <v>0</v>
      </c>
      <c r="J134" s="144">
        <v>32.210999999999999</v>
      </c>
      <c r="K134" s="144">
        <v>0</v>
      </c>
      <c r="L134" s="145">
        <f t="shared" si="54"/>
        <v>-32.210999999999999</v>
      </c>
      <c r="M134" s="141">
        <v>0</v>
      </c>
      <c r="N134" s="141">
        <v>0</v>
      </c>
      <c r="O134" s="142">
        <v>8200</v>
      </c>
      <c r="P134" s="249"/>
      <c r="Q134" s="166">
        <f t="shared" si="55"/>
        <v>820</v>
      </c>
      <c r="R134" s="166">
        <f t="shared" si="56"/>
        <v>0</v>
      </c>
      <c r="T134" s="9"/>
    </row>
    <row r="135" spans="1:20" ht="13.9" customHeight="1" x14ac:dyDescent="0.2">
      <c r="A135" s="432"/>
      <c r="B135" s="139"/>
      <c r="C135" s="140" t="s">
        <v>166</v>
      </c>
      <c r="D135" s="142">
        <v>7000</v>
      </c>
      <c r="E135" s="249"/>
      <c r="F135" s="166">
        <f t="shared" si="57"/>
        <v>700</v>
      </c>
      <c r="G135" s="143">
        <v>0</v>
      </c>
      <c r="H135" s="144">
        <v>0</v>
      </c>
      <c r="I135" s="144">
        <f t="shared" si="53"/>
        <v>0</v>
      </c>
      <c r="J135" s="144">
        <v>24.754000000000001</v>
      </c>
      <c r="K135" s="144">
        <v>0</v>
      </c>
      <c r="L135" s="145">
        <f t="shared" si="54"/>
        <v>-24.754000000000001</v>
      </c>
      <c r="M135" s="141">
        <v>0</v>
      </c>
      <c r="N135" s="141">
        <v>0</v>
      </c>
      <c r="O135" s="142">
        <v>7000</v>
      </c>
      <c r="P135" s="249"/>
      <c r="Q135" s="166">
        <f t="shared" si="55"/>
        <v>700</v>
      </c>
      <c r="R135" s="166">
        <f t="shared" si="56"/>
        <v>0</v>
      </c>
      <c r="T135" s="9"/>
    </row>
    <row r="136" spans="1:20" ht="13.9" customHeight="1" x14ac:dyDescent="0.2">
      <c r="A136" s="432"/>
      <c r="B136" s="139"/>
      <c r="C136" s="140" t="s">
        <v>167</v>
      </c>
      <c r="D136" s="142">
        <v>6178.68</v>
      </c>
      <c r="E136" s="249"/>
      <c r="F136" s="166">
        <f t="shared" si="57"/>
        <v>617.86800000000005</v>
      </c>
      <c r="G136" s="143">
        <v>0</v>
      </c>
      <c r="H136" s="144">
        <v>0</v>
      </c>
      <c r="I136" s="144">
        <f t="shared" si="53"/>
        <v>0</v>
      </c>
      <c r="J136" s="144">
        <v>22.709999999999997</v>
      </c>
      <c r="K136" s="144">
        <v>0</v>
      </c>
      <c r="L136" s="145">
        <f t="shared" si="54"/>
        <v>-22.709999999999997</v>
      </c>
      <c r="M136" s="141">
        <v>0</v>
      </c>
      <c r="N136" s="141">
        <v>0</v>
      </c>
      <c r="O136" s="142">
        <v>6178.68</v>
      </c>
      <c r="P136" s="249"/>
      <c r="Q136" s="166">
        <f t="shared" si="55"/>
        <v>617.86800000000005</v>
      </c>
      <c r="R136" s="166">
        <f t="shared" si="56"/>
        <v>0</v>
      </c>
      <c r="T136" s="9"/>
    </row>
    <row r="137" spans="1:20" ht="13.9" customHeight="1" x14ac:dyDescent="0.2">
      <c r="A137" s="432"/>
      <c r="B137" s="139"/>
      <c r="C137" s="140" t="s">
        <v>168</v>
      </c>
      <c r="D137" s="142">
        <v>12800.366</v>
      </c>
      <c r="E137" s="249"/>
      <c r="F137" s="166">
        <f t="shared" si="57"/>
        <v>1280.0365999999999</v>
      </c>
      <c r="G137" s="143">
        <v>0</v>
      </c>
      <c r="H137" s="144">
        <v>0</v>
      </c>
      <c r="I137" s="144">
        <f t="shared" si="53"/>
        <v>0</v>
      </c>
      <c r="J137" s="144">
        <v>50.12</v>
      </c>
      <c r="K137" s="144">
        <v>0</v>
      </c>
      <c r="L137" s="145">
        <f t="shared" si="54"/>
        <v>-50.12</v>
      </c>
      <c r="M137" s="141">
        <v>0</v>
      </c>
      <c r="N137" s="141">
        <v>0</v>
      </c>
      <c r="O137" s="142">
        <v>12800.366</v>
      </c>
      <c r="P137" s="249"/>
      <c r="Q137" s="166">
        <f t="shared" si="55"/>
        <v>1280.0365999999999</v>
      </c>
      <c r="R137" s="166">
        <f t="shared" si="56"/>
        <v>0</v>
      </c>
      <c r="T137" s="9"/>
    </row>
    <row r="138" spans="1:20" ht="13.9" customHeight="1" x14ac:dyDescent="0.2">
      <c r="A138" s="432"/>
      <c r="B138" s="139"/>
      <c r="C138" s="140" t="s">
        <v>169</v>
      </c>
      <c r="D138" s="142">
        <v>9000</v>
      </c>
      <c r="E138" s="249"/>
      <c r="F138" s="166">
        <f t="shared" si="57"/>
        <v>900</v>
      </c>
      <c r="G138" s="143">
        <v>0</v>
      </c>
      <c r="H138" s="144">
        <v>0</v>
      </c>
      <c r="I138" s="144">
        <f t="shared" si="53"/>
        <v>0</v>
      </c>
      <c r="J138" s="144">
        <v>35.012</v>
      </c>
      <c r="K138" s="144">
        <v>0</v>
      </c>
      <c r="L138" s="145">
        <f t="shared" si="54"/>
        <v>-35.012</v>
      </c>
      <c r="M138" s="141">
        <v>0</v>
      </c>
      <c r="N138" s="141">
        <v>0</v>
      </c>
      <c r="O138" s="142">
        <v>9000</v>
      </c>
      <c r="P138" s="249"/>
      <c r="Q138" s="166">
        <f t="shared" si="55"/>
        <v>900</v>
      </c>
      <c r="R138" s="166">
        <f t="shared" si="56"/>
        <v>0</v>
      </c>
      <c r="T138" s="9"/>
    </row>
    <row r="139" spans="1:20" ht="13.9" customHeight="1" x14ac:dyDescent="0.2">
      <c r="A139" s="432"/>
      <c r="B139" s="139"/>
      <c r="C139" s="140" t="s">
        <v>170</v>
      </c>
      <c r="D139" s="142">
        <v>723.27200000000005</v>
      </c>
      <c r="E139" s="249"/>
      <c r="F139" s="166">
        <f t="shared" si="57"/>
        <v>72.327200000000005</v>
      </c>
      <c r="G139" s="143">
        <v>0</v>
      </c>
      <c r="H139" s="144">
        <v>24.109000000000002</v>
      </c>
      <c r="I139" s="144">
        <f t="shared" si="53"/>
        <v>-24.109000000000002</v>
      </c>
      <c r="J139" s="144">
        <v>1.881</v>
      </c>
      <c r="K139" s="144">
        <v>0</v>
      </c>
      <c r="L139" s="145">
        <f t="shared" si="54"/>
        <v>-25.990000000000002</v>
      </c>
      <c r="M139" s="141">
        <v>0</v>
      </c>
      <c r="N139" s="141">
        <v>0</v>
      </c>
      <c r="O139" s="142">
        <v>482.18200000000002</v>
      </c>
      <c r="P139" s="249"/>
      <c r="Q139" s="166">
        <f t="shared" si="55"/>
        <v>48.218200000000003</v>
      </c>
      <c r="R139" s="166">
        <f t="shared" si="56"/>
        <v>0</v>
      </c>
      <c r="T139" s="9"/>
    </row>
    <row r="140" spans="1:20" ht="13.9" customHeight="1" x14ac:dyDescent="0.2">
      <c r="A140" s="432"/>
      <c r="B140" s="139"/>
      <c r="C140" s="140" t="s">
        <v>171</v>
      </c>
      <c r="D140" s="142">
        <v>11200</v>
      </c>
      <c r="E140" s="249"/>
      <c r="F140" s="166">
        <f t="shared" si="57"/>
        <v>1120</v>
      </c>
      <c r="G140" s="143">
        <v>0</v>
      </c>
      <c r="H140" s="144">
        <v>0</v>
      </c>
      <c r="I140" s="144">
        <f t="shared" si="53"/>
        <v>0</v>
      </c>
      <c r="J140" s="144">
        <v>41.163999999999994</v>
      </c>
      <c r="K140" s="144">
        <v>0</v>
      </c>
      <c r="L140" s="145">
        <f t="shared" si="54"/>
        <v>-41.163999999999994</v>
      </c>
      <c r="M140" s="141">
        <v>0</v>
      </c>
      <c r="N140" s="141">
        <v>0</v>
      </c>
      <c r="O140" s="142">
        <v>11200</v>
      </c>
      <c r="P140" s="249"/>
      <c r="Q140" s="166">
        <f t="shared" si="55"/>
        <v>1120</v>
      </c>
      <c r="R140" s="166">
        <f t="shared" si="56"/>
        <v>0</v>
      </c>
      <c r="T140" s="9"/>
    </row>
    <row r="141" spans="1:20" s="3" customFormat="1" ht="13.9" customHeight="1" x14ac:dyDescent="0.2">
      <c r="A141" s="432"/>
      <c r="B141" s="139"/>
      <c r="C141" s="140" t="s">
        <v>172</v>
      </c>
      <c r="D141" s="142">
        <v>14500</v>
      </c>
      <c r="E141" s="249"/>
      <c r="F141" s="166">
        <f t="shared" si="57"/>
        <v>1450</v>
      </c>
      <c r="G141" s="143">
        <v>0</v>
      </c>
      <c r="H141" s="144">
        <v>0</v>
      </c>
      <c r="I141" s="144">
        <f t="shared" si="53"/>
        <v>0</v>
      </c>
      <c r="J141" s="144">
        <v>56.042000000000002</v>
      </c>
      <c r="K141" s="144">
        <v>0</v>
      </c>
      <c r="L141" s="145">
        <f t="shared" si="54"/>
        <v>-56.042000000000002</v>
      </c>
      <c r="M141" s="141">
        <v>0</v>
      </c>
      <c r="N141" s="141">
        <v>0</v>
      </c>
      <c r="O141" s="142">
        <v>14500</v>
      </c>
      <c r="P141" s="249"/>
      <c r="Q141" s="166">
        <f t="shared" si="55"/>
        <v>1450</v>
      </c>
      <c r="R141" s="166">
        <f t="shared" si="56"/>
        <v>0</v>
      </c>
      <c r="T141" s="9"/>
    </row>
    <row r="142" spans="1:20" s="3" customFormat="1" ht="13.9" customHeight="1" x14ac:dyDescent="0.2">
      <c r="A142" s="432"/>
      <c r="B142" s="139"/>
      <c r="C142" s="140" t="s">
        <v>173</v>
      </c>
      <c r="D142" s="142">
        <v>4000</v>
      </c>
      <c r="E142" s="249"/>
      <c r="F142" s="166">
        <f t="shared" si="57"/>
        <v>400</v>
      </c>
      <c r="G142" s="143">
        <v>0</v>
      </c>
      <c r="H142" s="144">
        <v>0</v>
      </c>
      <c r="I142" s="144">
        <f t="shared" si="53"/>
        <v>0</v>
      </c>
      <c r="J142" s="144">
        <v>15.663</v>
      </c>
      <c r="K142" s="144">
        <v>0</v>
      </c>
      <c r="L142" s="145">
        <f t="shared" si="54"/>
        <v>-15.663</v>
      </c>
      <c r="M142" s="141">
        <v>0</v>
      </c>
      <c r="N142" s="141">
        <v>0</v>
      </c>
      <c r="O142" s="142">
        <v>4000</v>
      </c>
      <c r="P142" s="249"/>
      <c r="Q142" s="166">
        <f t="shared" si="55"/>
        <v>400</v>
      </c>
      <c r="R142" s="166">
        <f t="shared" si="56"/>
        <v>0</v>
      </c>
      <c r="T142" s="9"/>
    </row>
    <row r="143" spans="1:20" s="3" customFormat="1" ht="13.9" customHeight="1" x14ac:dyDescent="0.2">
      <c r="A143" s="432"/>
      <c r="B143" s="139"/>
      <c r="C143" s="140" t="s">
        <v>174</v>
      </c>
      <c r="D143" s="142">
        <v>1899.0640000000001</v>
      </c>
      <c r="E143" s="249"/>
      <c r="F143" s="166">
        <f t="shared" si="57"/>
        <v>189.90640000000002</v>
      </c>
      <c r="G143" s="143">
        <v>0</v>
      </c>
      <c r="H143" s="144">
        <v>0</v>
      </c>
      <c r="I143" s="144">
        <f t="shared" si="53"/>
        <v>0</v>
      </c>
      <c r="J143" s="144">
        <v>7.22</v>
      </c>
      <c r="K143" s="144">
        <v>0</v>
      </c>
      <c r="L143" s="145">
        <f t="shared" si="54"/>
        <v>-7.22</v>
      </c>
      <c r="M143" s="141">
        <v>0</v>
      </c>
      <c r="N143" s="141">
        <v>0</v>
      </c>
      <c r="O143" s="142">
        <v>1899.0640000000001</v>
      </c>
      <c r="P143" s="249"/>
      <c r="Q143" s="166">
        <f t="shared" si="55"/>
        <v>189.90640000000002</v>
      </c>
      <c r="R143" s="166">
        <f t="shared" si="56"/>
        <v>0</v>
      </c>
      <c r="T143" s="9"/>
    </row>
    <row r="144" spans="1:20" s="3" customFormat="1" ht="13.9" customHeight="1" x14ac:dyDescent="0.2">
      <c r="A144" s="432"/>
      <c r="B144" s="139"/>
      <c r="C144" s="140" t="s">
        <v>175</v>
      </c>
      <c r="D144" s="142">
        <v>4500</v>
      </c>
      <c r="E144" s="249"/>
      <c r="F144" s="166">
        <f t="shared" si="57"/>
        <v>450</v>
      </c>
      <c r="G144" s="143">
        <v>0</v>
      </c>
      <c r="H144" s="144">
        <v>0</v>
      </c>
      <c r="I144" s="144">
        <f t="shared" si="53"/>
        <v>0</v>
      </c>
      <c r="J144" s="144">
        <v>17.62</v>
      </c>
      <c r="K144" s="144">
        <v>0</v>
      </c>
      <c r="L144" s="145">
        <f t="shared" si="54"/>
        <v>-17.62</v>
      </c>
      <c r="M144" s="141">
        <v>0</v>
      </c>
      <c r="N144" s="141">
        <v>0</v>
      </c>
      <c r="O144" s="142">
        <v>4500</v>
      </c>
      <c r="P144" s="249"/>
      <c r="Q144" s="166">
        <f t="shared" si="55"/>
        <v>450</v>
      </c>
      <c r="R144" s="166">
        <f t="shared" si="56"/>
        <v>0</v>
      </c>
      <c r="T144" s="9"/>
    </row>
    <row r="145" spans="1:20" s="3" customFormat="1" ht="13.9" customHeight="1" x14ac:dyDescent="0.2">
      <c r="A145" s="432"/>
      <c r="B145" s="139"/>
      <c r="C145" s="140" t="s">
        <v>176</v>
      </c>
      <c r="D145" s="142">
        <v>3014.1750000000002</v>
      </c>
      <c r="E145" s="249"/>
      <c r="F145" s="166">
        <f t="shared" si="57"/>
        <v>301.41750000000002</v>
      </c>
      <c r="G145" s="143">
        <v>0</v>
      </c>
      <c r="H145" s="144">
        <v>0</v>
      </c>
      <c r="I145" s="144">
        <f t="shared" si="53"/>
        <v>0</v>
      </c>
      <c r="J145" s="144">
        <v>10.888</v>
      </c>
      <c r="K145" s="144">
        <v>0</v>
      </c>
      <c r="L145" s="145">
        <f t="shared" si="54"/>
        <v>-10.888</v>
      </c>
      <c r="M145" s="141">
        <v>0</v>
      </c>
      <c r="N145" s="141">
        <v>0</v>
      </c>
      <c r="O145" s="142">
        <v>3014.1750000000002</v>
      </c>
      <c r="P145" s="249"/>
      <c r="Q145" s="166">
        <f t="shared" si="55"/>
        <v>301.41750000000002</v>
      </c>
      <c r="R145" s="166">
        <f t="shared" si="56"/>
        <v>0</v>
      </c>
      <c r="T145" s="9"/>
    </row>
    <row r="146" spans="1:20" s="3" customFormat="1" ht="13.9" customHeight="1" x14ac:dyDescent="0.2">
      <c r="A146" s="432"/>
      <c r="B146" s="139"/>
      <c r="C146" s="140" t="s">
        <v>177</v>
      </c>
      <c r="D146" s="142">
        <v>15018.463</v>
      </c>
      <c r="E146" s="249"/>
      <c r="F146" s="166">
        <f t="shared" si="57"/>
        <v>1501.8462999999999</v>
      </c>
      <c r="G146" s="143">
        <v>0</v>
      </c>
      <c r="H146" s="144">
        <v>0</v>
      </c>
      <c r="I146" s="144">
        <f t="shared" si="53"/>
        <v>0</v>
      </c>
      <c r="J146" s="144">
        <v>56.147999999999996</v>
      </c>
      <c r="K146" s="144">
        <v>0</v>
      </c>
      <c r="L146" s="145">
        <f t="shared" si="54"/>
        <v>-56.147999999999996</v>
      </c>
      <c r="M146" s="141">
        <v>0</v>
      </c>
      <c r="N146" s="141">
        <v>0</v>
      </c>
      <c r="O146" s="142">
        <v>15018.463</v>
      </c>
      <c r="P146" s="249"/>
      <c r="Q146" s="166">
        <f t="shared" si="55"/>
        <v>1501.8462999999999</v>
      </c>
      <c r="R146" s="166">
        <f t="shared" si="56"/>
        <v>0</v>
      </c>
      <c r="T146" s="9"/>
    </row>
    <row r="147" spans="1:20" s="3" customFormat="1" ht="13.9" customHeight="1" x14ac:dyDescent="0.2">
      <c r="A147" s="432"/>
      <c r="B147" s="139"/>
      <c r="C147" s="140" t="s">
        <v>178</v>
      </c>
      <c r="D147" s="142">
        <v>20650</v>
      </c>
      <c r="E147" s="249"/>
      <c r="F147" s="166">
        <f t="shared" si="57"/>
        <v>2065</v>
      </c>
      <c r="G147" s="143">
        <v>0</v>
      </c>
      <c r="H147" s="144">
        <v>0</v>
      </c>
      <c r="I147" s="144">
        <f t="shared" si="53"/>
        <v>0</v>
      </c>
      <c r="J147" s="144">
        <v>81.11699999999999</v>
      </c>
      <c r="K147" s="144">
        <v>0</v>
      </c>
      <c r="L147" s="145">
        <f t="shared" si="54"/>
        <v>-81.11699999999999</v>
      </c>
      <c r="M147" s="141">
        <v>0</v>
      </c>
      <c r="N147" s="141">
        <v>0</v>
      </c>
      <c r="O147" s="142">
        <v>20650</v>
      </c>
      <c r="P147" s="249"/>
      <c r="Q147" s="166">
        <f t="shared" si="55"/>
        <v>2065</v>
      </c>
      <c r="R147" s="166">
        <f t="shared" si="56"/>
        <v>0</v>
      </c>
      <c r="T147" s="9"/>
    </row>
    <row r="148" spans="1:20" s="3" customFormat="1" ht="13.9" customHeight="1" x14ac:dyDescent="0.2">
      <c r="A148" s="432"/>
      <c r="B148" s="139"/>
      <c r="C148" s="140" t="s">
        <v>179</v>
      </c>
      <c r="D148" s="142">
        <v>18000</v>
      </c>
      <c r="E148" s="249"/>
      <c r="F148" s="166">
        <f t="shared" si="57"/>
        <v>1800</v>
      </c>
      <c r="G148" s="143">
        <v>0</v>
      </c>
      <c r="H148" s="144">
        <v>0</v>
      </c>
      <c r="I148" s="144">
        <f t="shared" si="53"/>
        <v>0</v>
      </c>
      <c r="J148" s="144">
        <v>65.474999999999994</v>
      </c>
      <c r="K148" s="144">
        <v>0</v>
      </c>
      <c r="L148" s="145">
        <f t="shared" si="54"/>
        <v>-65.474999999999994</v>
      </c>
      <c r="M148" s="141">
        <v>0</v>
      </c>
      <c r="N148" s="141">
        <v>0</v>
      </c>
      <c r="O148" s="142">
        <v>18000</v>
      </c>
      <c r="P148" s="249"/>
      <c r="Q148" s="166">
        <f t="shared" si="55"/>
        <v>1800</v>
      </c>
      <c r="R148" s="166">
        <f t="shared" si="56"/>
        <v>0</v>
      </c>
      <c r="T148" s="9"/>
    </row>
    <row r="149" spans="1:20" s="3" customFormat="1" ht="13.9" customHeight="1" x14ac:dyDescent="0.2">
      <c r="A149" s="432"/>
      <c r="B149" s="139"/>
      <c r="C149" s="140" t="s">
        <v>180</v>
      </c>
      <c r="D149" s="142">
        <v>2048.4180000000001</v>
      </c>
      <c r="E149" s="249"/>
      <c r="F149" s="166">
        <f t="shared" si="57"/>
        <v>204.84180000000001</v>
      </c>
      <c r="G149" s="143">
        <v>0</v>
      </c>
      <c r="H149" s="144">
        <v>0</v>
      </c>
      <c r="I149" s="144">
        <f t="shared" si="53"/>
        <v>0</v>
      </c>
      <c r="J149" s="144">
        <v>7.3979999999999997</v>
      </c>
      <c r="K149" s="144">
        <v>0</v>
      </c>
      <c r="L149" s="145">
        <f t="shared" si="54"/>
        <v>-7.3979999999999997</v>
      </c>
      <c r="M149" s="141">
        <v>0</v>
      </c>
      <c r="N149" s="141">
        <v>0</v>
      </c>
      <c r="O149" s="142">
        <v>2048.4180000000001</v>
      </c>
      <c r="P149" s="249"/>
      <c r="Q149" s="166">
        <f t="shared" si="55"/>
        <v>204.84180000000001</v>
      </c>
      <c r="R149" s="166">
        <f t="shared" si="56"/>
        <v>0</v>
      </c>
      <c r="T149" s="9"/>
    </row>
    <row r="150" spans="1:20" s="3" customFormat="1" ht="13.9" customHeight="1" x14ac:dyDescent="0.2">
      <c r="A150" s="432"/>
      <c r="B150" s="139"/>
      <c r="C150" s="140" t="s">
        <v>181</v>
      </c>
      <c r="D150" s="142">
        <v>15500</v>
      </c>
      <c r="E150" s="249"/>
      <c r="F150" s="166">
        <f t="shared" si="57"/>
        <v>1550</v>
      </c>
      <c r="G150" s="143">
        <v>0</v>
      </c>
      <c r="H150" s="144">
        <v>0</v>
      </c>
      <c r="I150" s="144">
        <f t="shared" si="53"/>
        <v>0</v>
      </c>
      <c r="J150" s="144">
        <v>60.298999999999999</v>
      </c>
      <c r="K150" s="144">
        <v>0</v>
      </c>
      <c r="L150" s="145">
        <f t="shared" si="54"/>
        <v>-60.298999999999999</v>
      </c>
      <c r="M150" s="141">
        <v>0</v>
      </c>
      <c r="N150" s="141">
        <v>0</v>
      </c>
      <c r="O150" s="142">
        <v>15500</v>
      </c>
      <c r="P150" s="249"/>
      <c r="Q150" s="166">
        <f t="shared" si="55"/>
        <v>1550</v>
      </c>
      <c r="R150" s="166">
        <f t="shared" si="56"/>
        <v>0</v>
      </c>
      <c r="T150" s="9"/>
    </row>
    <row r="151" spans="1:20" s="3" customFormat="1" ht="13.9" customHeight="1" x14ac:dyDescent="0.2">
      <c r="A151" s="432"/>
      <c r="B151" s="139"/>
      <c r="C151" s="140" t="s">
        <v>182</v>
      </c>
      <c r="D151" s="142">
        <v>20000</v>
      </c>
      <c r="E151" s="249"/>
      <c r="F151" s="166">
        <f t="shared" si="57"/>
        <v>2000</v>
      </c>
      <c r="G151" s="143">
        <v>0</v>
      </c>
      <c r="H151" s="144">
        <v>0</v>
      </c>
      <c r="I151" s="144">
        <f t="shared" si="53"/>
        <v>0</v>
      </c>
      <c r="J151" s="144">
        <v>72.75</v>
      </c>
      <c r="K151" s="144">
        <v>0</v>
      </c>
      <c r="L151" s="145">
        <f t="shared" si="54"/>
        <v>-72.75</v>
      </c>
      <c r="M151" s="141">
        <v>0</v>
      </c>
      <c r="N151" s="141">
        <v>0</v>
      </c>
      <c r="O151" s="142">
        <v>20000</v>
      </c>
      <c r="P151" s="249"/>
      <c r="Q151" s="166">
        <f t="shared" si="55"/>
        <v>2000</v>
      </c>
      <c r="R151" s="166">
        <f t="shared" si="56"/>
        <v>0</v>
      </c>
      <c r="T151" s="9"/>
    </row>
    <row r="152" spans="1:20" s="3" customFormat="1" ht="13.9" customHeight="1" x14ac:dyDescent="0.2">
      <c r="A152" s="432"/>
      <c r="B152" s="139"/>
      <c r="C152" s="140" t="s">
        <v>183</v>
      </c>
      <c r="D152" s="142">
        <v>6500</v>
      </c>
      <c r="E152" s="249"/>
      <c r="F152" s="166">
        <f t="shared" si="57"/>
        <v>650</v>
      </c>
      <c r="G152" s="143">
        <v>0</v>
      </c>
      <c r="H152" s="144">
        <v>0</v>
      </c>
      <c r="I152" s="144">
        <f t="shared" si="53"/>
        <v>0</v>
      </c>
      <c r="J152" s="144">
        <v>22.658000000000001</v>
      </c>
      <c r="K152" s="144">
        <v>0</v>
      </c>
      <c r="L152" s="145">
        <f t="shared" si="54"/>
        <v>-22.658000000000001</v>
      </c>
      <c r="M152" s="141">
        <v>0</v>
      </c>
      <c r="N152" s="141">
        <v>0</v>
      </c>
      <c r="O152" s="142">
        <v>6500</v>
      </c>
      <c r="P152" s="249"/>
      <c r="Q152" s="166">
        <f t="shared" si="55"/>
        <v>650</v>
      </c>
      <c r="R152" s="166">
        <f t="shared" si="56"/>
        <v>0</v>
      </c>
      <c r="T152" s="9"/>
    </row>
    <row r="153" spans="1:20" s="3" customFormat="1" ht="13.9" customHeight="1" x14ac:dyDescent="0.2">
      <c r="A153" s="432"/>
      <c r="B153" s="139"/>
      <c r="C153" s="140" t="s">
        <v>184</v>
      </c>
      <c r="D153" s="142">
        <v>550</v>
      </c>
      <c r="E153" s="249"/>
      <c r="F153" s="166">
        <f t="shared" si="57"/>
        <v>55</v>
      </c>
      <c r="G153" s="143">
        <v>0</v>
      </c>
      <c r="H153" s="144">
        <v>0</v>
      </c>
      <c r="I153" s="144">
        <f t="shared" si="53"/>
        <v>0</v>
      </c>
      <c r="J153" s="144">
        <v>2.056</v>
      </c>
      <c r="K153" s="144">
        <v>0</v>
      </c>
      <c r="L153" s="145">
        <f t="shared" si="54"/>
        <v>-2.056</v>
      </c>
      <c r="M153" s="141">
        <v>0</v>
      </c>
      <c r="N153" s="141">
        <v>0</v>
      </c>
      <c r="O153" s="142">
        <v>550</v>
      </c>
      <c r="P153" s="249"/>
      <c r="Q153" s="166">
        <f t="shared" si="55"/>
        <v>55</v>
      </c>
      <c r="R153" s="166">
        <v>0</v>
      </c>
      <c r="T153" s="9"/>
    </row>
    <row r="154" spans="1:20" s="3" customFormat="1" ht="13.9" customHeight="1" x14ac:dyDescent="0.2">
      <c r="A154" s="432"/>
      <c r="B154" s="139"/>
      <c r="C154" s="140" t="s">
        <v>185</v>
      </c>
      <c r="D154" s="142">
        <v>1000</v>
      </c>
      <c r="E154" s="249"/>
      <c r="F154" s="166">
        <f t="shared" si="57"/>
        <v>100</v>
      </c>
      <c r="G154" s="143">
        <v>0</v>
      </c>
      <c r="H154" s="144">
        <v>0</v>
      </c>
      <c r="I154" s="144">
        <f t="shared" si="53"/>
        <v>0</v>
      </c>
      <c r="J154" s="144">
        <v>3.6749999999999998</v>
      </c>
      <c r="K154" s="144">
        <v>0</v>
      </c>
      <c r="L154" s="145">
        <f t="shared" si="54"/>
        <v>-3.6749999999999998</v>
      </c>
      <c r="M154" s="141">
        <v>0</v>
      </c>
      <c r="N154" s="141">
        <v>0</v>
      </c>
      <c r="O154" s="142">
        <v>1000</v>
      </c>
      <c r="P154" s="249"/>
      <c r="Q154" s="166">
        <f t="shared" si="55"/>
        <v>100</v>
      </c>
      <c r="R154" s="166">
        <f t="shared" si="56"/>
        <v>0</v>
      </c>
      <c r="T154" s="9"/>
    </row>
    <row r="155" spans="1:20" s="3" customFormat="1" ht="13.9" customHeight="1" x14ac:dyDescent="0.2">
      <c r="A155" s="432"/>
      <c r="B155" s="139"/>
      <c r="C155" s="140" t="s">
        <v>186</v>
      </c>
      <c r="D155" s="142">
        <v>13670.329</v>
      </c>
      <c r="E155" s="249"/>
      <c r="F155" s="166">
        <f t="shared" si="57"/>
        <v>1367.0328999999999</v>
      </c>
      <c r="G155" s="143">
        <v>0</v>
      </c>
      <c r="H155" s="144">
        <v>0</v>
      </c>
      <c r="I155" s="144">
        <f t="shared" si="53"/>
        <v>0</v>
      </c>
      <c r="J155" s="144">
        <v>53.526000000000003</v>
      </c>
      <c r="K155" s="144">
        <v>0</v>
      </c>
      <c r="L155" s="145">
        <f t="shared" si="54"/>
        <v>-53.526000000000003</v>
      </c>
      <c r="M155" s="141">
        <v>0</v>
      </c>
      <c r="N155" s="141">
        <v>0</v>
      </c>
      <c r="O155" s="142">
        <v>13670.329</v>
      </c>
      <c r="P155" s="249"/>
      <c r="Q155" s="166">
        <f t="shared" si="55"/>
        <v>1367.0328999999999</v>
      </c>
      <c r="R155" s="166">
        <f t="shared" si="56"/>
        <v>0</v>
      </c>
      <c r="T155" s="9"/>
    </row>
    <row r="156" spans="1:20" s="3" customFormat="1" ht="13.9" customHeight="1" x14ac:dyDescent="0.2">
      <c r="A156" s="432"/>
      <c r="B156" s="139"/>
      <c r="C156" s="140" t="s">
        <v>187</v>
      </c>
      <c r="D156" s="142">
        <v>10000</v>
      </c>
      <c r="E156" s="249"/>
      <c r="F156" s="166">
        <f t="shared" si="57"/>
        <v>1000</v>
      </c>
      <c r="G156" s="143">
        <v>0</v>
      </c>
      <c r="H156" s="144">
        <v>0</v>
      </c>
      <c r="I156" s="144">
        <f t="shared" si="53"/>
        <v>0</v>
      </c>
      <c r="J156" s="144">
        <v>39.155000000000001</v>
      </c>
      <c r="K156" s="144">
        <v>0</v>
      </c>
      <c r="L156" s="145">
        <f t="shared" si="54"/>
        <v>-39.155000000000001</v>
      </c>
      <c r="M156" s="141">
        <v>0</v>
      </c>
      <c r="N156" s="141">
        <v>0</v>
      </c>
      <c r="O156" s="142">
        <v>10000</v>
      </c>
      <c r="P156" s="249"/>
      <c r="Q156" s="166">
        <f t="shared" si="55"/>
        <v>1000</v>
      </c>
      <c r="R156" s="166">
        <f t="shared" si="56"/>
        <v>0</v>
      </c>
      <c r="T156" s="9"/>
    </row>
    <row r="157" spans="1:20" s="3" customFormat="1" ht="13.9" customHeight="1" x14ac:dyDescent="0.2">
      <c r="A157" s="432"/>
      <c r="B157" s="139"/>
      <c r="C157" s="140" t="s">
        <v>188</v>
      </c>
      <c r="D157" s="142">
        <v>7337.415</v>
      </c>
      <c r="E157" s="249"/>
      <c r="F157" s="166">
        <f t="shared" si="57"/>
        <v>733.74149999999997</v>
      </c>
      <c r="G157" s="143">
        <v>0</v>
      </c>
      <c r="H157" s="144">
        <v>0</v>
      </c>
      <c r="I157" s="144">
        <f t="shared" si="53"/>
        <v>0</v>
      </c>
      <c r="J157" s="144">
        <v>25.576000000000001</v>
      </c>
      <c r="K157" s="144">
        <v>0</v>
      </c>
      <c r="L157" s="145">
        <f t="shared" si="54"/>
        <v>-25.576000000000001</v>
      </c>
      <c r="M157" s="141">
        <v>0</v>
      </c>
      <c r="N157" s="141">
        <v>0</v>
      </c>
      <c r="O157" s="142">
        <v>7337.415</v>
      </c>
      <c r="P157" s="249"/>
      <c r="Q157" s="166">
        <f t="shared" si="55"/>
        <v>733.74149999999997</v>
      </c>
      <c r="R157" s="166">
        <f t="shared" si="56"/>
        <v>0</v>
      </c>
      <c r="T157" s="9"/>
    </row>
    <row r="158" spans="1:20" s="3" customFormat="1" ht="13.9" customHeight="1" x14ac:dyDescent="0.2">
      <c r="A158" s="432"/>
      <c r="B158" s="139"/>
      <c r="C158" s="140" t="s">
        <v>189</v>
      </c>
      <c r="D158" s="142">
        <v>558.85699999999997</v>
      </c>
      <c r="E158" s="249"/>
      <c r="F158" s="166">
        <f t="shared" si="57"/>
        <v>55.8857</v>
      </c>
      <c r="G158" s="143">
        <v>0</v>
      </c>
      <c r="H158" s="144">
        <v>6.9860000000000007</v>
      </c>
      <c r="I158" s="144">
        <f t="shared" si="53"/>
        <v>-6.9860000000000007</v>
      </c>
      <c r="J158" s="144">
        <v>1.7360000000000002</v>
      </c>
      <c r="K158" s="144">
        <v>0</v>
      </c>
      <c r="L158" s="145">
        <f t="shared" si="54"/>
        <v>-8.7220000000000013</v>
      </c>
      <c r="M158" s="141">
        <v>0</v>
      </c>
      <c r="N158" s="141">
        <v>0</v>
      </c>
      <c r="O158" s="142">
        <v>489</v>
      </c>
      <c r="P158" s="249"/>
      <c r="Q158" s="166">
        <f t="shared" si="55"/>
        <v>48.9</v>
      </c>
      <c r="R158" s="166">
        <f t="shared" si="56"/>
        <v>0</v>
      </c>
      <c r="T158" s="9"/>
    </row>
    <row r="159" spans="1:20" s="3" customFormat="1" ht="13.9" customHeight="1" x14ac:dyDescent="0.2">
      <c r="A159" s="432"/>
      <c r="B159" s="139"/>
      <c r="C159" s="140" t="s">
        <v>190</v>
      </c>
      <c r="D159" s="142">
        <v>3942.2</v>
      </c>
      <c r="E159" s="249"/>
      <c r="F159" s="166">
        <f t="shared" si="57"/>
        <v>394.21999999999997</v>
      </c>
      <c r="G159" s="143">
        <v>0</v>
      </c>
      <c r="H159" s="144">
        <v>0</v>
      </c>
      <c r="I159" s="144">
        <f t="shared" si="53"/>
        <v>0</v>
      </c>
      <c r="J159" s="144">
        <v>13.742000000000001</v>
      </c>
      <c r="K159" s="144">
        <v>0</v>
      </c>
      <c r="L159" s="145">
        <f t="shared" si="54"/>
        <v>-13.742000000000001</v>
      </c>
      <c r="M159" s="141">
        <v>0</v>
      </c>
      <c r="N159" s="141">
        <v>0</v>
      </c>
      <c r="O159" s="142">
        <v>3942.2</v>
      </c>
      <c r="P159" s="249"/>
      <c r="Q159" s="166">
        <f t="shared" si="55"/>
        <v>394.21999999999997</v>
      </c>
      <c r="R159" s="166">
        <f t="shared" si="56"/>
        <v>0</v>
      </c>
      <c r="T159" s="9"/>
    </row>
    <row r="160" spans="1:20" s="3" customFormat="1" ht="13.9" customHeight="1" x14ac:dyDescent="0.2">
      <c r="A160" s="432"/>
      <c r="B160" s="139"/>
      <c r="C160" s="140" t="s">
        <v>191</v>
      </c>
      <c r="D160" s="142">
        <v>470</v>
      </c>
      <c r="E160" s="249"/>
      <c r="F160" s="166">
        <f t="shared" si="57"/>
        <v>47</v>
      </c>
      <c r="G160" s="143">
        <v>0</v>
      </c>
      <c r="H160" s="144">
        <v>0</v>
      </c>
      <c r="I160" s="144">
        <f t="shared" si="53"/>
        <v>0</v>
      </c>
      <c r="J160" s="144">
        <v>1.7869999999999999</v>
      </c>
      <c r="K160" s="144">
        <v>0</v>
      </c>
      <c r="L160" s="145">
        <f>I160-J160-K160</f>
        <v>-1.7869999999999999</v>
      </c>
      <c r="M160" s="141">
        <v>0</v>
      </c>
      <c r="N160" s="141">
        <v>0</v>
      </c>
      <c r="O160" s="142">
        <v>470</v>
      </c>
      <c r="P160" s="249"/>
      <c r="Q160" s="166">
        <f t="shared" si="55"/>
        <v>47</v>
      </c>
      <c r="R160" s="166">
        <f>(O160/$P$98)-(O160/$E$98)</f>
        <v>0</v>
      </c>
      <c r="T160" s="9"/>
    </row>
    <row r="161" spans="1:21" s="3" customFormat="1" ht="13.9" hidden="1" customHeight="1" x14ac:dyDescent="0.2">
      <c r="A161" s="432"/>
      <c r="B161" s="69" t="s">
        <v>192</v>
      </c>
      <c r="C161" s="255" t="s">
        <v>193</v>
      </c>
      <c r="D161" s="142">
        <v>0</v>
      </c>
      <c r="E161" s="256"/>
      <c r="F161" s="166">
        <f t="shared" si="57"/>
        <v>0</v>
      </c>
      <c r="G161" s="143">
        <v>0</v>
      </c>
      <c r="H161" s="144">
        <v>0</v>
      </c>
      <c r="I161" s="144">
        <f t="shared" si="53"/>
        <v>0</v>
      </c>
      <c r="J161" s="144">
        <v>0</v>
      </c>
      <c r="K161" s="144">
        <v>0</v>
      </c>
      <c r="L161" s="145">
        <v>0</v>
      </c>
      <c r="M161" s="141">
        <v>0</v>
      </c>
      <c r="N161" s="141">
        <v>0</v>
      </c>
      <c r="O161" s="142">
        <v>0</v>
      </c>
      <c r="P161" s="147"/>
      <c r="Q161" s="166">
        <f t="shared" si="55"/>
        <v>0</v>
      </c>
      <c r="R161" s="166">
        <f t="shared" si="56"/>
        <v>0</v>
      </c>
      <c r="T161" s="9"/>
    </row>
    <row r="162" spans="1:21" s="3" customFormat="1" ht="13.9" hidden="1" customHeight="1" x14ac:dyDescent="0.2">
      <c r="A162" s="432"/>
      <c r="B162" s="139"/>
      <c r="C162" s="164" t="s">
        <v>194</v>
      </c>
      <c r="D162" s="142">
        <v>0</v>
      </c>
      <c r="E162" s="165">
        <v>0</v>
      </c>
      <c r="F162" s="166">
        <f t="shared" si="57"/>
        <v>0</v>
      </c>
      <c r="G162" s="143">
        <v>0</v>
      </c>
      <c r="H162" s="144">
        <v>0</v>
      </c>
      <c r="I162" s="144">
        <f t="shared" si="53"/>
        <v>0</v>
      </c>
      <c r="J162" s="144">
        <v>0</v>
      </c>
      <c r="K162" s="144">
        <v>0</v>
      </c>
      <c r="L162" s="145">
        <v>0</v>
      </c>
      <c r="M162" s="141">
        <v>0</v>
      </c>
      <c r="N162" s="141">
        <v>0</v>
      </c>
      <c r="O162" s="142">
        <v>0</v>
      </c>
      <c r="P162" s="147"/>
      <c r="Q162" s="166">
        <f t="shared" ref="Q162:Q164" si="58">+O162/$P$98</f>
        <v>0</v>
      </c>
      <c r="R162" s="166">
        <f t="shared" si="56"/>
        <v>0</v>
      </c>
      <c r="T162" s="9"/>
    </row>
    <row r="163" spans="1:21" s="3" customFormat="1" ht="13.9" hidden="1" customHeight="1" x14ac:dyDescent="0.2">
      <c r="A163" s="432"/>
      <c r="B163" s="69" t="s">
        <v>195</v>
      </c>
      <c r="C163" s="133" t="s">
        <v>196</v>
      </c>
      <c r="D163" s="142">
        <v>0</v>
      </c>
      <c r="E163" s="135"/>
      <c r="F163" s="166">
        <f t="shared" ref="F163:F164" si="59">+D163/$E$98</f>
        <v>0</v>
      </c>
      <c r="G163" s="143">
        <v>0</v>
      </c>
      <c r="H163" s="144">
        <v>0</v>
      </c>
      <c r="I163" s="144">
        <f t="shared" ref="I163:I165" si="60">(G163-H163)</f>
        <v>0</v>
      </c>
      <c r="J163" s="144">
        <v>0</v>
      </c>
      <c r="K163" s="144">
        <v>0</v>
      </c>
      <c r="L163" s="145">
        <v>0</v>
      </c>
      <c r="M163" s="141">
        <v>0</v>
      </c>
      <c r="N163" s="141">
        <v>0</v>
      </c>
      <c r="O163" s="142">
        <v>0</v>
      </c>
      <c r="P163" s="147"/>
      <c r="Q163" s="166">
        <f t="shared" si="58"/>
        <v>0</v>
      </c>
      <c r="R163" s="166">
        <f t="shared" si="56"/>
        <v>0</v>
      </c>
      <c r="T163" s="9"/>
    </row>
    <row r="164" spans="1:21" s="3" customFormat="1" ht="13.9" hidden="1" customHeight="1" x14ac:dyDescent="0.2">
      <c r="A164" s="432"/>
      <c r="B164" s="139"/>
      <c r="C164" s="164" t="s">
        <v>197</v>
      </c>
      <c r="D164" s="142">
        <v>0</v>
      </c>
      <c r="E164" s="99">
        <v>0</v>
      </c>
      <c r="F164" s="166">
        <f t="shared" si="59"/>
        <v>0</v>
      </c>
      <c r="G164" s="143">
        <v>0</v>
      </c>
      <c r="H164" s="144">
        <v>0</v>
      </c>
      <c r="I164" s="144">
        <f t="shared" si="60"/>
        <v>0</v>
      </c>
      <c r="J164" s="144">
        <v>0</v>
      </c>
      <c r="K164" s="144">
        <v>0</v>
      </c>
      <c r="L164" s="145">
        <v>0</v>
      </c>
      <c r="M164" s="141">
        <v>0</v>
      </c>
      <c r="N164" s="141">
        <v>0</v>
      </c>
      <c r="O164" s="142">
        <v>0</v>
      </c>
      <c r="P164" s="147"/>
      <c r="Q164" s="166">
        <f t="shared" si="58"/>
        <v>0</v>
      </c>
      <c r="R164" s="166">
        <f t="shared" si="56"/>
        <v>0</v>
      </c>
      <c r="T164" s="9"/>
    </row>
    <row r="165" spans="1:21" s="3" customFormat="1" ht="14.25" customHeight="1" thickBot="1" x14ac:dyDescent="0.25">
      <c r="A165" s="432"/>
      <c r="B165" s="139"/>
      <c r="C165" s="140" t="s">
        <v>198</v>
      </c>
      <c r="D165" s="142">
        <v>739.529</v>
      </c>
      <c r="E165" s="216"/>
      <c r="F165" s="166">
        <f>+D165/$E$98</f>
        <v>73.9529</v>
      </c>
      <c r="G165" s="143">
        <v>0</v>
      </c>
      <c r="H165" s="144">
        <v>0</v>
      </c>
      <c r="I165" s="144">
        <f t="shared" si="60"/>
        <v>0</v>
      </c>
      <c r="J165" s="144">
        <v>0</v>
      </c>
      <c r="K165" s="144">
        <v>0</v>
      </c>
      <c r="L165" s="145">
        <f t="shared" si="54"/>
        <v>0</v>
      </c>
      <c r="M165" s="141">
        <v>0</v>
      </c>
      <c r="N165" s="141">
        <v>0</v>
      </c>
      <c r="O165" s="142">
        <v>739.529</v>
      </c>
      <c r="P165" s="394"/>
      <c r="Q165" s="166">
        <f>+O165/$P$98</f>
        <v>73.9529</v>
      </c>
      <c r="R165" s="166">
        <f t="shared" si="56"/>
        <v>0</v>
      </c>
      <c r="T165" s="9"/>
    </row>
    <row r="166" spans="1:21" s="3" customFormat="1" ht="13.9" customHeight="1" x14ac:dyDescent="0.2">
      <c r="A166" s="432"/>
      <c r="B166" s="257" t="s">
        <v>199</v>
      </c>
      <c r="C166" s="258" t="s">
        <v>200</v>
      </c>
      <c r="D166" s="259"/>
      <c r="E166" s="260"/>
      <c r="F166" s="203">
        <f t="shared" ref="F166:N166" si="61">F167+F170</f>
        <v>2076.4499999999998</v>
      </c>
      <c r="G166" s="199">
        <f t="shared" si="61"/>
        <v>0</v>
      </c>
      <c r="H166" s="200">
        <f t="shared" si="61"/>
        <v>1215.0819999999999</v>
      </c>
      <c r="I166" s="200">
        <f t="shared" si="61"/>
        <v>-1215.0819999999999</v>
      </c>
      <c r="J166" s="200">
        <f t="shared" si="61"/>
        <v>38.393000000000001</v>
      </c>
      <c r="K166" s="200">
        <f t="shared" si="61"/>
        <v>0</v>
      </c>
      <c r="L166" s="201">
        <f t="shared" si="61"/>
        <v>-1253.4749999999999</v>
      </c>
      <c r="M166" s="202">
        <f t="shared" si="61"/>
        <v>0</v>
      </c>
      <c r="N166" s="202">
        <f t="shared" si="61"/>
        <v>0</v>
      </c>
      <c r="O166" s="196"/>
      <c r="P166" s="197"/>
      <c r="Q166" s="203">
        <f>Q167+Q170</f>
        <v>861.36799999999994</v>
      </c>
      <c r="R166" s="203">
        <f>R167+R170</f>
        <v>0</v>
      </c>
    </row>
    <row r="167" spans="1:21" s="3" customFormat="1" ht="13.9" customHeight="1" x14ac:dyDescent="0.2">
      <c r="A167" s="432"/>
      <c r="B167" s="139" t="s">
        <v>201</v>
      </c>
      <c r="C167" s="155" t="s">
        <v>55</v>
      </c>
      <c r="D167" s="104">
        <f>SUM(D168:D169)</f>
        <v>2076.4499999999998</v>
      </c>
      <c r="E167" s="261"/>
      <c r="F167" s="100">
        <f t="shared" ref="F167:O167" si="62">SUM(F168:F169)</f>
        <v>2076.4499999999998</v>
      </c>
      <c r="G167" s="101">
        <f t="shared" si="62"/>
        <v>0</v>
      </c>
      <c r="H167" s="102">
        <f t="shared" si="62"/>
        <v>1215.0819999999999</v>
      </c>
      <c r="I167" s="102">
        <f t="shared" si="62"/>
        <v>-1215.0819999999999</v>
      </c>
      <c r="J167" s="102">
        <f>SUM(J168:J169)</f>
        <v>38.393000000000001</v>
      </c>
      <c r="K167" s="102">
        <f t="shared" si="62"/>
        <v>0</v>
      </c>
      <c r="L167" s="103">
        <f t="shared" si="62"/>
        <v>-1253.4749999999999</v>
      </c>
      <c r="M167" s="104">
        <f t="shared" si="62"/>
        <v>0</v>
      </c>
      <c r="N167" s="104">
        <f t="shared" si="62"/>
        <v>0</v>
      </c>
      <c r="O167" s="98">
        <f t="shared" si="62"/>
        <v>861.36799999999994</v>
      </c>
      <c r="P167" s="278"/>
      <c r="Q167" s="100">
        <f>SUM(Q168:Q169)</f>
        <v>861.36799999999994</v>
      </c>
      <c r="R167" s="100">
        <f>SUM(R168:R169)</f>
        <v>0</v>
      </c>
    </row>
    <row r="168" spans="1:21" s="3" customFormat="1" ht="13.9" customHeight="1" x14ac:dyDescent="0.2">
      <c r="A168" s="432"/>
      <c r="B168" s="139"/>
      <c r="C168" s="140" t="s">
        <v>202</v>
      </c>
      <c r="D168" s="141">
        <v>2076.4499999999998</v>
      </c>
      <c r="E168" s="240">
        <v>1</v>
      </c>
      <c r="F168" s="166">
        <f>D168*$E$168</f>
        <v>2076.4499999999998</v>
      </c>
      <c r="G168" s="223">
        <v>0</v>
      </c>
      <c r="H168" s="144">
        <v>1215.0819999999999</v>
      </c>
      <c r="I168" s="144">
        <f>G168-H168</f>
        <v>-1215.0819999999999</v>
      </c>
      <c r="J168" s="144">
        <v>38.393000000000001</v>
      </c>
      <c r="K168" s="144">
        <v>0</v>
      </c>
      <c r="L168" s="145">
        <f>I168-J168-K168</f>
        <v>-1253.4749999999999</v>
      </c>
      <c r="M168" s="141">
        <v>0</v>
      </c>
      <c r="N168" s="141">
        <v>0</v>
      </c>
      <c r="O168" s="142">
        <v>861.36799999999994</v>
      </c>
      <c r="P168" s="99">
        <v>1</v>
      </c>
      <c r="Q168" s="166">
        <f>O168*$P$168</f>
        <v>861.36799999999994</v>
      </c>
      <c r="R168" s="166">
        <f>O168*$P$32-O168*$E$32</f>
        <v>0</v>
      </c>
    </row>
    <row r="169" spans="1:21" s="3" customFormat="1" ht="13.9" customHeight="1" thickBot="1" x14ac:dyDescent="0.25">
      <c r="A169" s="432"/>
      <c r="B169" s="139"/>
      <c r="C169" s="140" t="s">
        <v>203</v>
      </c>
      <c r="D169" s="141">
        <v>0</v>
      </c>
      <c r="E169" s="240"/>
      <c r="F169" s="166">
        <f>D169*$P$168</f>
        <v>0</v>
      </c>
      <c r="G169" s="143">
        <v>0</v>
      </c>
      <c r="H169" s="144">
        <v>0</v>
      </c>
      <c r="I169" s="144">
        <f>G169-H169</f>
        <v>0</v>
      </c>
      <c r="J169" s="144">
        <v>0</v>
      </c>
      <c r="K169" s="144">
        <v>0</v>
      </c>
      <c r="L169" s="145">
        <f>I169-J169-K169</f>
        <v>0</v>
      </c>
      <c r="M169" s="141">
        <v>0</v>
      </c>
      <c r="N169" s="141">
        <v>0</v>
      </c>
      <c r="O169" s="142">
        <v>0</v>
      </c>
      <c r="P169" s="99"/>
      <c r="Q169" s="166">
        <f>O169*$P$168</f>
        <v>0</v>
      </c>
      <c r="R169" s="166">
        <f>O169*$P$32-O169*$E$32</f>
        <v>0</v>
      </c>
    </row>
    <row r="170" spans="1:21" s="3" customFormat="1" ht="13.9" hidden="1" customHeight="1" x14ac:dyDescent="0.2">
      <c r="A170" s="432"/>
      <c r="B170" s="132" t="s">
        <v>204</v>
      </c>
      <c r="C170" s="168" t="s">
        <v>76</v>
      </c>
      <c r="D170" s="161">
        <f>SUM(D171:D172)</f>
        <v>0</v>
      </c>
      <c r="E170" s="135"/>
      <c r="F170" s="73">
        <f t="shared" ref="F170:O170" si="63">SUM(F171:F172)</f>
        <v>0</v>
      </c>
      <c r="G170" s="183">
        <f t="shared" si="63"/>
        <v>0</v>
      </c>
      <c r="H170" s="172">
        <f t="shared" si="63"/>
        <v>0</v>
      </c>
      <c r="I170" s="172">
        <f t="shared" si="63"/>
        <v>0</v>
      </c>
      <c r="J170" s="172">
        <f t="shared" si="63"/>
        <v>0</v>
      </c>
      <c r="K170" s="172">
        <f t="shared" si="63"/>
        <v>0</v>
      </c>
      <c r="L170" s="184">
        <f t="shared" si="63"/>
        <v>0</v>
      </c>
      <c r="M170" s="161">
        <f t="shared" si="63"/>
        <v>0</v>
      </c>
      <c r="N170" s="161">
        <f t="shared" si="63"/>
        <v>0</v>
      </c>
      <c r="O170" s="169">
        <f t="shared" si="63"/>
        <v>0</v>
      </c>
      <c r="P170" s="135"/>
      <c r="Q170" s="73">
        <f>SUM(Q171:Q172)</f>
        <v>0</v>
      </c>
      <c r="R170" s="170">
        <f>SUM(R171:R172)</f>
        <v>0</v>
      </c>
    </row>
    <row r="171" spans="1:21" ht="13.9" hidden="1" customHeight="1" x14ac:dyDescent="0.2">
      <c r="A171" s="432"/>
      <c r="B171" s="139"/>
      <c r="C171" s="164" t="s">
        <v>205</v>
      </c>
      <c r="D171" s="141">
        <v>0</v>
      </c>
      <c r="E171" s="165">
        <v>0.78249999999999997</v>
      </c>
      <c r="F171" s="166">
        <f>D171/$E$51</f>
        <v>0</v>
      </c>
      <c r="G171" s="143">
        <v>0</v>
      </c>
      <c r="H171" s="144">
        <v>0</v>
      </c>
      <c r="I171" s="144">
        <f>G171-H171</f>
        <v>0</v>
      </c>
      <c r="J171" s="144">
        <v>0</v>
      </c>
      <c r="K171" s="144">
        <v>0</v>
      </c>
      <c r="L171" s="145">
        <f>I171-J171-K171</f>
        <v>0</v>
      </c>
      <c r="M171" s="141">
        <v>0</v>
      </c>
      <c r="N171" s="141">
        <v>0</v>
      </c>
      <c r="O171" s="142">
        <v>0</v>
      </c>
      <c r="P171" s="99">
        <v>0.77969999999999995</v>
      </c>
      <c r="Q171" s="166">
        <f>O171/$E$51</f>
        <v>0</v>
      </c>
      <c r="R171" s="166">
        <f>O171*$P$51-O171*$E$51</f>
        <v>0</v>
      </c>
    </row>
    <row r="172" spans="1:21" ht="13.9" hidden="1" customHeight="1" x14ac:dyDescent="0.2">
      <c r="A172" s="432"/>
      <c r="B172" s="139"/>
      <c r="C172" s="164" t="s">
        <v>206</v>
      </c>
      <c r="D172" s="141">
        <v>0</v>
      </c>
      <c r="E172" s="263"/>
      <c r="F172" s="166">
        <f>D172/$E$51</f>
        <v>0</v>
      </c>
      <c r="G172" s="143">
        <v>0</v>
      </c>
      <c r="H172" s="144">
        <v>0</v>
      </c>
      <c r="I172" s="144">
        <f>G172-H172</f>
        <v>0</v>
      </c>
      <c r="J172" s="144">
        <v>0</v>
      </c>
      <c r="K172" s="144">
        <v>0</v>
      </c>
      <c r="L172" s="145">
        <f>I172-J172-K172</f>
        <v>0</v>
      </c>
      <c r="M172" s="141">
        <v>0</v>
      </c>
      <c r="N172" s="141">
        <v>0</v>
      </c>
      <c r="O172" s="142">
        <v>0</v>
      </c>
      <c r="P172" s="147"/>
      <c r="Q172" s="166">
        <f>O172/$E$51</f>
        <v>0</v>
      </c>
      <c r="R172" s="166">
        <f>O172*$P$51-O172*$E$51</f>
        <v>0</v>
      </c>
    </row>
    <row r="173" spans="1:21" s="272" customFormat="1" ht="13.9" customHeight="1" thickBot="1" x14ac:dyDescent="0.25">
      <c r="A173" s="432"/>
      <c r="B173" s="264" t="s">
        <v>207</v>
      </c>
      <c r="C173" s="265" t="s">
        <v>208</v>
      </c>
      <c r="D173" s="266">
        <v>5409.1229999999996</v>
      </c>
      <c r="E173" s="267">
        <v>10</v>
      </c>
      <c r="F173" s="268">
        <f>+D173/E173</f>
        <v>540.91229999999996</v>
      </c>
      <c r="G173" s="269">
        <v>0</v>
      </c>
      <c r="H173" s="270">
        <v>290.91200000000003</v>
      </c>
      <c r="I173" s="270">
        <f>G173-H173</f>
        <v>-290.91200000000003</v>
      </c>
      <c r="J173" s="270">
        <v>0</v>
      </c>
      <c r="K173" s="270">
        <v>0</v>
      </c>
      <c r="L173" s="271">
        <f>I173-J173-K173</f>
        <v>-290.91200000000003</v>
      </c>
      <c r="M173" s="266">
        <v>0</v>
      </c>
      <c r="N173" s="266">
        <v>0</v>
      </c>
      <c r="O173" s="389">
        <v>2500</v>
      </c>
      <c r="P173" s="267">
        <v>10</v>
      </c>
      <c r="Q173" s="266">
        <f>+O173/P173</f>
        <v>250</v>
      </c>
      <c r="R173" s="268">
        <f>(O173/$P$98)-(O173/$E$98)</f>
        <v>0</v>
      </c>
      <c r="S173" s="3"/>
      <c r="T173" s="3"/>
      <c r="U173" s="3"/>
    </row>
    <row r="174" spans="1:21" ht="13.9" customHeight="1" thickTop="1" x14ac:dyDescent="0.2">
      <c r="A174" s="433" t="s">
        <v>209</v>
      </c>
      <c r="B174" s="273" t="s">
        <v>35</v>
      </c>
      <c r="C174" s="274" t="s">
        <v>36</v>
      </c>
      <c r="D174" s="193"/>
      <c r="E174" s="275"/>
      <c r="F174" s="276">
        <f>F183+F188</f>
        <v>0.86699999999999999</v>
      </c>
      <c r="G174" s="190">
        <f t="shared" ref="G174:O174" si="64">G175+G179+G183+G188</f>
        <v>0</v>
      </c>
      <c r="H174" s="191">
        <f t="shared" si="64"/>
        <v>0</v>
      </c>
      <c r="I174" s="191">
        <f t="shared" si="64"/>
        <v>0</v>
      </c>
      <c r="J174" s="191">
        <f t="shared" si="64"/>
        <v>0</v>
      </c>
      <c r="K174" s="191">
        <f t="shared" si="64"/>
        <v>0</v>
      </c>
      <c r="L174" s="192">
        <f t="shared" si="64"/>
        <v>0</v>
      </c>
      <c r="M174" s="193">
        <f t="shared" si="64"/>
        <v>0</v>
      </c>
      <c r="N174" s="193">
        <f t="shared" si="64"/>
        <v>0</v>
      </c>
      <c r="O174" s="187">
        <f t="shared" si="64"/>
        <v>0.86699999999999999</v>
      </c>
      <c r="P174" s="395"/>
      <c r="Q174" s="189">
        <f>Q175+Q179+Q183+Q188</f>
        <v>0.86699999999999999</v>
      </c>
      <c r="R174" s="194">
        <f>R175+R179+R183+R188</f>
        <v>0</v>
      </c>
    </row>
    <row r="175" spans="1:21" ht="13.9" hidden="1" customHeight="1" x14ac:dyDescent="0.2">
      <c r="A175" s="434"/>
      <c r="B175" s="277" t="s">
        <v>210</v>
      </c>
      <c r="C175" s="206" t="s">
        <v>211</v>
      </c>
      <c r="D175" s="161">
        <f>SUM(D176:D178)</f>
        <v>0</v>
      </c>
      <c r="E175" s="182">
        <v>10.787100000000001</v>
      </c>
      <c r="F175" s="210">
        <f t="shared" ref="F175:O175" si="65">SUM(F176:F178)</f>
        <v>0</v>
      </c>
      <c r="G175" s="183">
        <f t="shared" si="65"/>
        <v>0</v>
      </c>
      <c r="H175" s="172">
        <f t="shared" si="65"/>
        <v>0</v>
      </c>
      <c r="I175" s="172">
        <f t="shared" si="65"/>
        <v>0</v>
      </c>
      <c r="J175" s="172">
        <f t="shared" si="65"/>
        <v>0</v>
      </c>
      <c r="K175" s="172">
        <f t="shared" si="65"/>
        <v>0</v>
      </c>
      <c r="L175" s="184">
        <f t="shared" si="65"/>
        <v>0</v>
      </c>
      <c r="M175" s="161">
        <f t="shared" si="65"/>
        <v>0</v>
      </c>
      <c r="N175" s="161">
        <f t="shared" si="65"/>
        <v>0</v>
      </c>
      <c r="O175" s="171">
        <f t="shared" si="65"/>
        <v>0</v>
      </c>
      <c r="P175" s="182">
        <v>10.544700000000001</v>
      </c>
      <c r="Q175" s="210">
        <f>SUM(Q176:Q178)</f>
        <v>0</v>
      </c>
      <c r="R175" s="170">
        <f>SUM(R176:R178)</f>
        <v>0</v>
      </c>
    </row>
    <row r="176" spans="1:21" ht="13.9" hidden="1" customHeight="1" x14ac:dyDescent="0.2">
      <c r="A176" s="434"/>
      <c r="B176" s="273" t="s">
        <v>212</v>
      </c>
      <c r="C176" s="140" t="s">
        <v>213</v>
      </c>
      <c r="D176" s="225">
        <v>0</v>
      </c>
      <c r="E176" s="278"/>
      <c r="F176" s="226">
        <f>D176/$E$58</f>
        <v>0</v>
      </c>
      <c r="G176" s="223">
        <v>0</v>
      </c>
      <c r="H176" s="224">
        <v>0</v>
      </c>
      <c r="I176" s="224">
        <v>0</v>
      </c>
      <c r="J176" s="224">
        <v>0</v>
      </c>
      <c r="K176" s="224">
        <v>0</v>
      </c>
      <c r="L176" s="279">
        <v>0</v>
      </c>
      <c r="M176" s="225">
        <v>0</v>
      </c>
      <c r="N176" s="225">
        <v>0</v>
      </c>
      <c r="O176" s="280">
        <v>0</v>
      </c>
      <c r="P176" s="278"/>
      <c r="Q176" s="226">
        <f>O176/$P$58</f>
        <v>0</v>
      </c>
      <c r="R176" s="281">
        <f>O176*$E$58-O176*$P$58</f>
        <v>0</v>
      </c>
    </row>
    <row r="177" spans="1:18" ht="13.9" hidden="1" customHeight="1" x14ac:dyDescent="0.2">
      <c r="A177" s="434"/>
      <c r="B177" s="273" t="s">
        <v>214</v>
      </c>
      <c r="C177" s="140" t="s">
        <v>215</v>
      </c>
      <c r="D177" s="141">
        <v>0</v>
      </c>
      <c r="E177" s="278"/>
      <c r="F177" s="176">
        <f>D177/$E$58</f>
        <v>0</v>
      </c>
      <c r="G177" s="143">
        <v>0</v>
      </c>
      <c r="H177" s="144">
        <v>0</v>
      </c>
      <c r="I177" s="144">
        <v>0</v>
      </c>
      <c r="J177" s="144">
        <v>0</v>
      </c>
      <c r="K177" s="144">
        <v>0</v>
      </c>
      <c r="L177" s="145">
        <v>0</v>
      </c>
      <c r="M177" s="141">
        <v>0</v>
      </c>
      <c r="N177" s="141">
        <v>0</v>
      </c>
      <c r="O177" s="282">
        <v>0</v>
      </c>
      <c r="P177" s="278"/>
      <c r="Q177" s="176">
        <f>O177/$P$58</f>
        <v>0</v>
      </c>
      <c r="R177" s="281">
        <f>O177*$E$58-O177*$P$58</f>
        <v>0</v>
      </c>
    </row>
    <row r="178" spans="1:18" ht="13.9" hidden="1" customHeight="1" x14ac:dyDescent="0.2">
      <c r="A178" s="434"/>
      <c r="B178" s="273" t="s">
        <v>216</v>
      </c>
      <c r="C178" s="140" t="s">
        <v>217</v>
      </c>
      <c r="D178" s="225">
        <v>0</v>
      </c>
      <c r="E178" s="283"/>
      <c r="F178" s="176">
        <f>D178/$E$58</f>
        <v>0</v>
      </c>
      <c r="G178" s="223">
        <v>0</v>
      </c>
      <c r="H178" s="224">
        <v>0</v>
      </c>
      <c r="I178" s="224">
        <v>0</v>
      </c>
      <c r="J178" s="224">
        <v>0</v>
      </c>
      <c r="K178" s="224">
        <v>0</v>
      </c>
      <c r="L178" s="145">
        <v>0</v>
      </c>
      <c r="M178" s="225">
        <v>0</v>
      </c>
      <c r="N178" s="225">
        <v>0</v>
      </c>
      <c r="O178" s="284">
        <v>0</v>
      </c>
      <c r="P178" s="283"/>
      <c r="Q178" s="176">
        <f>O178/$P$58</f>
        <v>0</v>
      </c>
      <c r="R178" s="285">
        <f>O178*$E$58-O178*$P$58</f>
        <v>0</v>
      </c>
    </row>
    <row r="179" spans="1:18" ht="13.9" hidden="1" customHeight="1" x14ac:dyDescent="0.2">
      <c r="A179" s="434"/>
      <c r="B179" s="277" t="s">
        <v>218</v>
      </c>
      <c r="C179" s="206" t="s">
        <v>219</v>
      </c>
      <c r="D179" s="161">
        <f>SUM(D180:D182)</f>
        <v>0</v>
      </c>
      <c r="E179" s="182"/>
      <c r="F179" s="173">
        <f t="shared" ref="F179:O179" si="66">SUM(F180:F182)</f>
        <v>0</v>
      </c>
      <c r="G179" s="136">
        <f t="shared" si="66"/>
        <v>0</v>
      </c>
      <c r="H179" s="75">
        <f t="shared" si="66"/>
        <v>0</v>
      </c>
      <c r="I179" s="75">
        <f t="shared" si="66"/>
        <v>0</v>
      </c>
      <c r="J179" s="75">
        <f t="shared" si="66"/>
        <v>0</v>
      </c>
      <c r="K179" s="75">
        <f t="shared" si="66"/>
        <v>0</v>
      </c>
      <c r="L179" s="184">
        <f t="shared" si="66"/>
        <v>0</v>
      </c>
      <c r="M179" s="71">
        <f t="shared" si="66"/>
        <v>0</v>
      </c>
      <c r="N179" s="71">
        <f t="shared" si="66"/>
        <v>0</v>
      </c>
      <c r="O179" s="134">
        <f t="shared" si="66"/>
        <v>0</v>
      </c>
      <c r="P179" s="182"/>
      <c r="Q179" s="73">
        <f>SUM(Q180:Q182)</f>
        <v>0</v>
      </c>
      <c r="R179" s="79">
        <f>SUM(R180:R182)</f>
        <v>0</v>
      </c>
    </row>
    <row r="180" spans="1:18" ht="13.9" hidden="1" customHeight="1" x14ac:dyDescent="0.2">
      <c r="A180" s="434"/>
      <c r="B180" s="273" t="s">
        <v>220</v>
      </c>
      <c r="C180" s="140" t="s">
        <v>103</v>
      </c>
      <c r="D180" s="225">
        <v>0</v>
      </c>
      <c r="E180" s="278"/>
      <c r="F180" s="226">
        <f>D180/$E$58</f>
        <v>0</v>
      </c>
      <c r="G180" s="223">
        <v>0</v>
      </c>
      <c r="H180" s="224">
        <v>0</v>
      </c>
      <c r="I180" s="224">
        <v>0</v>
      </c>
      <c r="J180" s="224">
        <v>0</v>
      </c>
      <c r="K180" s="224">
        <v>0</v>
      </c>
      <c r="L180" s="279">
        <v>0</v>
      </c>
      <c r="M180" s="225">
        <v>0</v>
      </c>
      <c r="N180" s="225">
        <v>0</v>
      </c>
      <c r="O180" s="222">
        <v>0</v>
      </c>
      <c r="P180" s="278"/>
      <c r="Q180" s="226">
        <f>O180/$P$58</f>
        <v>0</v>
      </c>
      <c r="R180" s="281">
        <f>O180*$E$58-O180*$P$58</f>
        <v>0</v>
      </c>
    </row>
    <row r="181" spans="1:18" ht="12.75" hidden="1" customHeight="1" x14ac:dyDescent="0.2">
      <c r="A181" s="434"/>
      <c r="B181" s="273" t="s">
        <v>221</v>
      </c>
      <c r="C181" s="140" t="s">
        <v>107</v>
      </c>
      <c r="D181" s="141">
        <v>0</v>
      </c>
      <c r="E181" s="278"/>
      <c r="F181" s="176">
        <f>D181/$E$58</f>
        <v>0</v>
      </c>
      <c r="G181" s="143">
        <v>0</v>
      </c>
      <c r="H181" s="144">
        <v>0</v>
      </c>
      <c r="I181" s="144">
        <v>0</v>
      </c>
      <c r="J181" s="144">
        <v>0</v>
      </c>
      <c r="K181" s="144">
        <v>0</v>
      </c>
      <c r="L181" s="145">
        <v>0</v>
      </c>
      <c r="M181" s="225">
        <v>0</v>
      </c>
      <c r="N181" s="225">
        <v>0</v>
      </c>
      <c r="O181" s="222">
        <v>0</v>
      </c>
      <c r="P181" s="278"/>
      <c r="Q181" s="176">
        <f>O181/$P$58</f>
        <v>0</v>
      </c>
      <c r="R181" s="281">
        <f>O181*$E$58-O181*$P$58</f>
        <v>0</v>
      </c>
    </row>
    <row r="182" spans="1:18" ht="13.9" hidden="1" customHeight="1" x14ac:dyDescent="0.2">
      <c r="A182" s="434"/>
      <c r="B182" s="273" t="s">
        <v>222</v>
      </c>
      <c r="C182" s="140" t="s">
        <v>217</v>
      </c>
      <c r="D182" s="225">
        <v>0</v>
      </c>
      <c r="E182" s="236"/>
      <c r="F182" s="166">
        <f>D182/$E$58</f>
        <v>0</v>
      </c>
      <c r="G182" s="223">
        <v>0</v>
      </c>
      <c r="H182" s="224">
        <v>0</v>
      </c>
      <c r="I182" s="224">
        <v>0</v>
      </c>
      <c r="J182" s="224">
        <v>0</v>
      </c>
      <c r="K182" s="224">
        <v>0</v>
      </c>
      <c r="L182" s="145">
        <v>0</v>
      </c>
      <c r="M182" s="225">
        <v>0</v>
      </c>
      <c r="N182" s="225">
        <v>0</v>
      </c>
      <c r="O182" s="222">
        <v>0</v>
      </c>
      <c r="P182" s="283"/>
      <c r="Q182" s="176">
        <f>O182/$P$58</f>
        <v>0</v>
      </c>
      <c r="R182" s="286">
        <f>O182*$E$58-O182*$P$58</f>
        <v>0</v>
      </c>
    </row>
    <row r="183" spans="1:18" ht="13.9" hidden="1" customHeight="1" x14ac:dyDescent="0.2">
      <c r="A183" s="434"/>
      <c r="B183" s="287" t="s">
        <v>223</v>
      </c>
      <c r="C183" s="80" t="s">
        <v>224</v>
      </c>
      <c r="D183" s="53">
        <f t="shared" ref="D183" si="67">D184+D186</f>
        <v>0.80700000000000005</v>
      </c>
      <c r="E183" s="288"/>
      <c r="F183" s="213">
        <f>F184+F186</f>
        <v>0.80700000000000005</v>
      </c>
      <c r="G183" s="199">
        <f t="shared" ref="G183:O183" si="68">G184+G186</f>
        <v>0</v>
      </c>
      <c r="H183" s="200">
        <f t="shared" si="68"/>
        <v>0</v>
      </c>
      <c r="I183" s="200">
        <f t="shared" si="68"/>
        <v>0</v>
      </c>
      <c r="J183" s="200">
        <f t="shared" si="68"/>
        <v>0</v>
      </c>
      <c r="K183" s="200">
        <f t="shared" si="68"/>
        <v>0</v>
      </c>
      <c r="L183" s="201">
        <f t="shared" si="68"/>
        <v>0</v>
      </c>
      <c r="M183" s="202">
        <f t="shared" si="68"/>
        <v>0</v>
      </c>
      <c r="N183" s="202">
        <f t="shared" si="68"/>
        <v>0</v>
      </c>
      <c r="O183" s="47">
        <f t="shared" si="68"/>
        <v>0.80700000000000005</v>
      </c>
      <c r="P183" s="288"/>
      <c r="Q183" s="198">
        <f>Q184+Q186</f>
        <v>0.80700000000000005</v>
      </c>
      <c r="R183" s="203">
        <f>R184+R186</f>
        <v>0</v>
      </c>
    </row>
    <row r="184" spans="1:18" ht="13.9" hidden="1" customHeight="1" x14ac:dyDescent="0.2">
      <c r="A184" s="434"/>
      <c r="B184" s="273" t="s">
        <v>225</v>
      </c>
      <c r="C184" s="181" t="s">
        <v>213</v>
      </c>
      <c r="D184" s="104">
        <f t="shared" ref="D184:O184" si="69">SUM(D185:D185)</f>
        <v>0</v>
      </c>
      <c r="E184" s="278"/>
      <c r="F184" s="125">
        <f t="shared" si="69"/>
        <v>0</v>
      </c>
      <c r="G184" s="101">
        <f t="shared" si="69"/>
        <v>0</v>
      </c>
      <c r="H184" s="102">
        <f t="shared" si="69"/>
        <v>0</v>
      </c>
      <c r="I184" s="102">
        <f t="shared" si="69"/>
        <v>0</v>
      </c>
      <c r="J184" s="102">
        <f t="shared" si="69"/>
        <v>0</v>
      </c>
      <c r="K184" s="102">
        <f t="shared" si="69"/>
        <v>0</v>
      </c>
      <c r="L184" s="103">
        <f t="shared" si="69"/>
        <v>0</v>
      </c>
      <c r="M184" s="104">
        <f t="shared" si="69"/>
        <v>0</v>
      </c>
      <c r="N184" s="104">
        <f t="shared" si="69"/>
        <v>0</v>
      </c>
      <c r="O184" s="98">
        <f t="shared" si="69"/>
        <v>0</v>
      </c>
      <c r="P184" s="278"/>
      <c r="Q184" s="125">
        <f>SUM(Q185:Q185)</f>
        <v>0</v>
      </c>
      <c r="R184" s="138">
        <f>SUM(R185:R185)</f>
        <v>0</v>
      </c>
    </row>
    <row r="185" spans="1:18" ht="13.9" hidden="1" customHeight="1" x14ac:dyDescent="0.2">
      <c r="A185" s="434"/>
      <c r="B185" s="289"/>
      <c r="C185" s="140" t="s">
        <v>55</v>
      </c>
      <c r="D185" s="222">
        <v>0</v>
      </c>
      <c r="E185" s="99">
        <v>1</v>
      </c>
      <c r="F185" s="226">
        <f>D185*$E$32</f>
        <v>0</v>
      </c>
      <c r="G185" s="223">
        <v>0</v>
      </c>
      <c r="H185" s="224">
        <v>0</v>
      </c>
      <c r="I185" s="224">
        <f>G185-H185</f>
        <v>0</v>
      </c>
      <c r="J185" s="224">
        <v>0</v>
      </c>
      <c r="K185" s="224">
        <v>0</v>
      </c>
      <c r="L185" s="279">
        <f>I185-J185-K185</f>
        <v>0</v>
      </c>
      <c r="M185" s="225">
        <v>0</v>
      </c>
      <c r="N185" s="225">
        <v>0</v>
      </c>
      <c r="O185" s="222">
        <v>0</v>
      </c>
      <c r="P185" s="99">
        <v>1</v>
      </c>
      <c r="Q185" s="226">
        <f>O185*$P$32</f>
        <v>0</v>
      </c>
      <c r="R185" s="209">
        <f>O185*$E$32-O185*$P$32</f>
        <v>0</v>
      </c>
    </row>
    <row r="186" spans="1:18" ht="13.9" customHeight="1" x14ac:dyDescent="0.2">
      <c r="A186" s="434"/>
      <c r="B186" s="277" t="s">
        <v>226</v>
      </c>
      <c r="C186" s="206" t="s">
        <v>215</v>
      </c>
      <c r="D186" s="134">
        <f t="shared" ref="D186:O186" si="70">SUM(D187:D187)</f>
        <v>0.80700000000000005</v>
      </c>
      <c r="E186" s="182"/>
      <c r="F186" s="290">
        <f t="shared" si="70"/>
        <v>0.80700000000000005</v>
      </c>
      <c r="G186" s="136">
        <f t="shared" si="70"/>
        <v>0</v>
      </c>
      <c r="H186" s="75">
        <f t="shared" si="70"/>
        <v>0</v>
      </c>
      <c r="I186" s="75">
        <f t="shared" si="70"/>
        <v>0</v>
      </c>
      <c r="J186" s="75">
        <f t="shared" si="70"/>
        <v>0</v>
      </c>
      <c r="K186" s="75">
        <f t="shared" si="70"/>
        <v>0</v>
      </c>
      <c r="L186" s="76">
        <f t="shared" si="70"/>
        <v>0</v>
      </c>
      <c r="M186" s="71">
        <f t="shared" si="70"/>
        <v>0</v>
      </c>
      <c r="N186" s="71">
        <f t="shared" si="70"/>
        <v>0</v>
      </c>
      <c r="O186" s="134">
        <f t="shared" si="70"/>
        <v>0.80700000000000005</v>
      </c>
      <c r="P186" s="135"/>
      <c r="Q186" s="290">
        <f>SUM(Q187:Q187)</f>
        <v>0.80700000000000005</v>
      </c>
      <c r="R186" s="79">
        <f>SUM(R187:R187)</f>
        <v>0</v>
      </c>
    </row>
    <row r="187" spans="1:18" s="3" customFormat="1" ht="13.9" customHeight="1" thickBot="1" x14ac:dyDescent="0.25">
      <c r="A187" s="434"/>
      <c r="B187" s="273"/>
      <c r="C187" s="140" t="s">
        <v>55</v>
      </c>
      <c r="D187" s="291">
        <v>0.80700000000000005</v>
      </c>
      <c r="E187" s="216">
        <v>1</v>
      </c>
      <c r="F187" s="226">
        <f>D187*$E$187</f>
        <v>0.80700000000000005</v>
      </c>
      <c r="G187" s="223">
        <v>0</v>
      </c>
      <c r="H187" s="224">
        <v>0</v>
      </c>
      <c r="I187" s="224">
        <f>G187-H187</f>
        <v>0</v>
      </c>
      <c r="J187" s="224">
        <v>0</v>
      </c>
      <c r="K187" s="224">
        <v>0</v>
      </c>
      <c r="L187" s="279">
        <f>I187-J187-K187</f>
        <v>0</v>
      </c>
      <c r="M187" s="225">
        <v>0</v>
      </c>
      <c r="N187" s="225">
        <v>0</v>
      </c>
      <c r="O187" s="291">
        <v>0.80700000000000005</v>
      </c>
      <c r="P187" s="99">
        <v>1</v>
      </c>
      <c r="Q187" s="226">
        <f>O187*$P$187</f>
        <v>0.80700000000000005</v>
      </c>
      <c r="R187" s="209">
        <f>O187*$E$32-O187*$P$32</f>
        <v>0</v>
      </c>
    </row>
    <row r="188" spans="1:18" s="3" customFormat="1" ht="13.9" customHeight="1" x14ac:dyDescent="0.2">
      <c r="A188" s="434"/>
      <c r="B188" s="287" t="s">
        <v>227</v>
      </c>
      <c r="C188" s="80" t="s">
        <v>101</v>
      </c>
      <c r="D188" s="196">
        <f t="shared" ref="D188" si="71">D189+D191</f>
        <v>0.06</v>
      </c>
      <c r="E188" s="197"/>
      <c r="F188" s="213">
        <f t="shared" ref="F188:O188" si="72">F189+F191</f>
        <v>0.06</v>
      </c>
      <c r="G188" s="199">
        <f t="shared" si="72"/>
        <v>0</v>
      </c>
      <c r="H188" s="200">
        <f t="shared" si="72"/>
        <v>0</v>
      </c>
      <c r="I188" s="200">
        <f t="shared" si="72"/>
        <v>0</v>
      </c>
      <c r="J188" s="200">
        <f t="shared" si="72"/>
        <v>0</v>
      </c>
      <c r="K188" s="200">
        <f t="shared" si="72"/>
        <v>0</v>
      </c>
      <c r="L188" s="201">
        <f t="shared" si="72"/>
        <v>0</v>
      </c>
      <c r="M188" s="202">
        <f t="shared" si="72"/>
        <v>0</v>
      </c>
      <c r="N188" s="202">
        <f t="shared" si="72"/>
        <v>0</v>
      </c>
      <c r="O188" s="196">
        <f t="shared" si="72"/>
        <v>0.06</v>
      </c>
      <c r="P188" s="197"/>
      <c r="Q188" s="213">
        <f>Q189+Q191</f>
        <v>0.06</v>
      </c>
      <c r="R188" s="203">
        <f>R189+R191</f>
        <v>0</v>
      </c>
    </row>
    <row r="189" spans="1:18" s="3" customFormat="1" ht="11.25" hidden="1" customHeight="1" x14ac:dyDescent="0.2">
      <c r="A189" s="434"/>
      <c r="B189" s="273" t="s">
        <v>228</v>
      </c>
      <c r="C189" s="181" t="s">
        <v>103</v>
      </c>
      <c r="D189" s="178">
        <f t="shared" ref="D189" si="73">SUM(D190:D190)</f>
        <v>0</v>
      </c>
      <c r="E189" s="165"/>
      <c r="F189" s="239">
        <f>SUM(F196:F196)</f>
        <v>0</v>
      </c>
      <c r="G189" s="157">
        <f t="shared" ref="G189:O189" si="74">SUM(G190:G190)</f>
        <v>0</v>
      </c>
      <c r="H189" s="158">
        <f t="shared" si="74"/>
        <v>0</v>
      </c>
      <c r="I189" s="158">
        <f t="shared" si="74"/>
        <v>0</v>
      </c>
      <c r="J189" s="158">
        <f t="shared" si="74"/>
        <v>0</v>
      </c>
      <c r="K189" s="158">
        <f t="shared" si="74"/>
        <v>0</v>
      </c>
      <c r="L189" s="159">
        <f t="shared" si="74"/>
        <v>0</v>
      </c>
      <c r="M189" s="160">
        <f t="shared" si="74"/>
        <v>0</v>
      </c>
      <c r="N189" s="160">
        <f t="shared" si="74"/>
        <v>0</v>
      </c>
      <c r="O189" s="178">
        <f t="shared" si="74"/>
        <v>0</v>
      </c>
      <c r="P189" s="165"/>
      <c r="Q189" s="239">
        <f>SUM(Q190:Q190)</f>
        <v>0</v>
      </c>
      <c r="R189" s="179">
        <f>SUM(R190:R190)</f>
        <v>0</v>
      </c>
    </row>
    <row r="190" spans="1:18" s="3" customFormat="1" x14ac:dyDescent="0.2">
      <c r="A190" s="434"/>
      <c r="B190" s="273"/>
      <c r="C190" s="140" t="s">
        <v>55</v>
      </c>
      <c r="D190" s="222">
        <v>0</v>
      </c>
      <c r="E190" s="99">
        <v>1</v>
      </c>
      <c r="F190" s="226">
        <f>D190*$E$32</f>
        <v>0</v>
      </c>
      <c r="G190" s="223">
        <v>0</v>
      </c>
      <c r="H190" s="224">
        <v>0</v>
      </c>
      <c r="I190" s="224">
        <f>G190-H190</f>
        <v>0</v>
      </c>
      <c r="J190" s="224">
        <v>0</v>
      </c>
      <c r="K190" s="224">
        <v>0</v>
      </c>
      <c r="L190" s="279">
        <f>I190-J190-K190</f>
        <v>0</v>
      </c>
      <c r="M190" s="225">
        <v>0</v>
      </c>
      <c r="N190" s="225">
        <v>0</v>
      </c>
      <c r="O190" s="222">
        <v>0</v>
      </c>
      <c r="P190" s="99">
        <v>1</v>
      </c>
      <c r="Q190" s="226">
        <f>O190*$P$32</f>
        <v>0</v>
      </c>
      <c r="R190" s="292">
        <f>O190*$E$32-O190*$P$32</f>
        <v>0</v>
      </c>
    </row>
    <row r="191" spans="1:18" s="3" customFormat="1" ht="13.9" customHeight="1" x14ac:dyDescent="0.2">
      <c r="A191" s="434"/>
      <c r="B191" s="277" t="s">
        <v>229</v>
      </c>
      <c r="C191" s="206" t="s">
        <v>107</v>
      </c>
      <c r="D191" s="169">
        <f t="shared" ref="D191:O191" si="75">SUM(D192:D192)</f>
        <v>0.06</v>
      </c>
      <c r="E191" s="182"/>
      <c r="F191" s="73">
        <f t="shared" si="75"/>
        <v>0.06</v>
      </c>
      <c r="G191" s="183">
        <f t="shared" si="75"/>
        <v>0</v>
      </c>
      <c r="H191" s="172">
        <f t="shared" si="75"/>
        <v>0</v>
      </c>
      <c r="I191" s="172">
        <f t="shared" si="75"/>
        <v>0</v>
      </c>
      <c r="J191" s="172">
        <f t="shared" si="75"/>
        <v>0</v>
      </c>
      <c r="K191" s="172">
        <f t="shared" si="75"/>
        <v>0</v>
      </c>
      <c r="L191" s="184">
        <f t="shared" si="75"/>
        <v>0</v>
      </c>
      <c r="M191" s="161">
        <f t="shared" si="75"/>
        <v>0</v>
      </c>
      <c r="N191" s="161">
        <f t="shared" si="75"/>
        <v>0</v>
      </c>
      <c r="O191" s="169">
        <f t="shared" si="75"/>
        <v>0.06</v>
      </c>
      <c r="P191" s="182"/>
      <c r="Q191" s="73">
        <f>SUM(Q192:Q192)</f>
        <v>0.06</v>
      </c>
      <c r="R191" s="170">
        <f>SUM(R192:R192)</f>
        <v>0</v>
      </c>
    </row>
    <row r="192" spans="1:18" s="3" customFormat="1" ht="13.9" customHeight="1" thickBot="1" x14ac:dyDescent="0.25">
      <c r="A192" s="434"/>
      <c r="B192" s="293"/>
      <c r="C192" s="294" t="s">
        <v>55</v>
      </c>
      <c r="D192" s="295">
        <v>0.06</v>
      </c>
      <c r="E192" s="296">
        <v>1</v>
      </c>
      <c r="F192" s="297">
        <f>D192*$E$32</f>
        <v>0.06</v>
      </c>
      <c r="G192" s="298">
        <v>0</v>
      </c>
      <c r="H192" s="299">
        <v>0</v>
      </c>
      <c r="I192" s="299">
        <f>G192-H192</f>
        <v>0</v>
      </c>
      <c r="J192" s="299">
        <v>0</v>
      </c>
      <c r="K192" s="299">
        <v>0</v>
      </c>
      <c r="L192" s="300">
        <f>I192-J192-K192</f>
        <v>0</v>
      </c>
      <c r="M192" s="301">
        <v>0</v>
      </c>
      <c r="N192" s="301">
        <v>0</v>
      </c>
      <c r="O192" s="295">
        <v>0.06</v>
      </c>
      <c r="P192" s="296">
        <v>1</v>
      </c>
      <c r="Q192" s="297">
        <f>O192*$P$32</f>
        <v>0.06</v>
      </c>
      <c r="R192" s="302">
        <f>O192*$E$32-O192*$P$32</f>
        <v>0</v>
      </c>
    </row>
    <row r="193" spans="1:21" s="3" customFormat="1" ht="13.9" hidden="1" customHeight="1" x14ac:dyDescent="0.2">
      <c r="A193" s="434"/>
      <c r="B193" s="303" t="s">
        <v>37</v>
      </c>
      <c r="C193" s="204" t="s">
        <v>38</v>
      </c>
      <c r="D193" s="304"/>
      <c r="E193" s="305"/>
      <c r="F193" s="306">
        <f t="shared" ref="F193:O193" si="76">F194+F197+F200</f>
        <v>0</v>
      </c>
      <c r="G193" s="307">
        <f t="shared" si="76"/>
        <v>0</v>
      </c>
      <c r="H193" s="308">
        <f t="shared" si="76"/>
        <v>0</v>
      </c>
      <c r="I193" s="308">
        <f t="shared" si="76"/>
        <v>0</v>
      </c>
      <c r="J193" s="308">
        <f t="shared" si="76"/>
        <v>0</v>
      </c>
      <c r="K193" s="308">
        <f t="shared" si="76"/>
        <v>0</v>
      </c>
      <c r="L193" s="309">
        <f t="shared" si="76"/>
        <v>0</v>
      </c>
      <c r="M193" s="310">
        <f t="shared" si="76"/>
        <v>0</v>
      </c>
      <c r="N193" s="310">
        <f t="shared" si="76"/>
        <v>0</v>
      </c>
      <c r="O193" s="311">
        <f t="shared" si="76"/>
        <v>0</v>
      </c>
      <c r="P193" s="312"/>
      <c r="Q193" s="306">
        <f>Q194+Q197+Q200</f>
        <v>0</v>
      </c>
      <c r="R193" s="306">
        <f>R194+R197+R200</f>
        <v>0</v>
      </c>
    </row>
    <row r="194" spans="1:21" s="3" customFormat="1" ht="13.9" hidden="1" customHeight="1" x14ac:dyDescent="0.2">
      <c r="A194" s="434"/>
      <c r="B194" s="313" t="s">
        <v>230</v>
      </c>
      <c r="C194" s="206" t="s">
        <v>231</v>
      </c>
      <c r="D194" s="135"/>
      <c r="E194" s="314"/>
      <c r="F194" s="73">
        <f t="shared" ref="F194:O194" si="77">SUM(F195:F196)</f>
        <v>0</v>
      </c>
      <c r="G194" s="183">
        <f t="shared" si="77"/>
        <v>0</v>
      </c>
      <c r="H194" s="172">
        <f t="shared" si="77"/>
        <v>0</v>
      </c>
      <c r="I194" s="172">
        <f t="shared" si="77"/>
        <v>0</v>
      </c>
      <c r="J194" s="172">
        <f t="shared" si="77"/>
        <v>0</v>
      </c>
      <c r="K194" s="172">
        <f t="shared" si="77"/>
        <v>0</v>
      </c>
      <c r="L194" s="184">
        <f t="shared" si="77"/>
        <v>0</v>
      </c>
      <c r="M194" s="161">
        <f t="shared" si="77"/>
        <v>0</v>
      </c>
      <c r="N194" s="161">
        <f t="shared" si="77"/>
        <v>0</v>
      </c>
      <c r="O194" s="169">
        <f t="shared" si="77"/>
        <v>0</v>
      </c>
      <c r="P194" s="208"/>
      <c r="Q194" s="73">
        <f>SUM(Q195:Q196)</f>
        <v>0</v>
      </c>
      <c r="R194" s="170">
        <f>SUM(R195:R196)</f>
        <v>0</v>
      </c>
    </row>
    <row r="195" spans="1:21" s="3" customFormat="1" ht="13.9" hidden="1" customHeight="1" x14ac:dyDescent="0.2">
      <c r="A195" s="434"/>
      <c r="B195" s="313"/>
      <c r="C195" s="221" t="s">
        <v>232</v>
      </c>
      <c r="D195" s="225">
        <v>0</v>
      </c>
      <c r="E195" s="177">
        <v>10.787100000000001</v>
      </c>
      <c r="F195" s="226">
        <f>D195/$E$58</f>
        <v>0</v>
      </c>
      <c r="G195" s="223">
        <v>0</v>
      </c>
      <c r="H195" s="224">
        <v>0</v>
      </c>
      <c r="I195" s="224">
        <f>G195-H195</f>
        <v>0</v>
      </c>
      <c r="J195" s="224">
        <v>0</v>
      </c>
      <c r="K195" s="224">
        <v>0</v>
      </c>
      <c r="L195" s="279">
        <f>I195-J195-K195</f>
        <v>0</v>
      </c>
      <c r="M195" s="225">
        <v>0</v>
      </c>
      <c r="N195" s="225">
        <v>0</v>
      </c>
      <c r="O195" s="222">
        <v>0</v>
      </c>
      <c r="P195" s="167">
        <v>10.544700000000001</v>
      </c>
      <c r="Q195" s="226">
        <f>O195/$P$58</f>
        <v>0</v>
      </c>
      <c r="R195" s="281">
        <f>O195*$E$58-O195*$P$58</f>
        <v>0</v>
      </c>
    </row>
    <row r="196" spans="1:21" s="3" customFormat="1" ht="13.9" hidden="1" customHeight="1" x14ac:dyDescent="0.2">
      <c r="A196" s="434"/>
      <c r="B196" s="313"/>
      <c r="C196" s="221" t="s">
        <v>55</v>
      </c>
      <c r="D196" s="141">
        <v>0</v>
      </c>
      <c r="E196" s="174">
        <v>1</v>
      </c>
      <c r="F196" s="226">
        <f>D196*$E$32</f>
        <v>0</v>
      </c>
      <c r="G196" s="223">
        <v>0</v>
      </c>
      <c r="H196" s="224">
        <v>0</v>
      </c>
      <c r="I196" s="224">
        <f>G196-H196</f>
        <v>0</v>
      </c>
      <c r="J196" s="224">
        <v>0</v>
      </c>
      <c r="K196" s="224">
        <v>0</v>
      </c>
      <c r="L196" s="279">
        <f>I196-J196-K196</f>
        <v>0</v>
      </c>
      <c r="M196" s="225">
        <v>0</v>
      </c>
      <c r="N196" s="225">
        <v>0</v>
      </c>
      <c r="O196" s="222">
        <v>0</v>
      </c>
      <c r="P196" s="126">
        <v>1</v>
      </c>
      <c r="Q196" s="226">
        <f>O196*$P$32</f>
        <v>0</v>
      </c>
      <c r="R196" s="285">
        <f>O196*$E$32-O196*$P$32</f>
        <v>0</v>
      </c>
    </row>
    <row r="197" spans="1:21" s="3" customFormat="1" ht="13.9" hidden="1" customHeight="1" x14ac:dyDescent="0.2">
      <c r="A197" s="434"/>
      <c r="B197" s="315" t="s">
        <v>233</v>
      </c>
      <c r="C197" s="70" t="s">
        <v>234</v>
      </c>
      <c r="D197" s="316"/>
      <c r="E197" s="135"/>
      <c r="F197" s="73">
        <f t="shared" ref="F197:O197" si="78">SUM(F198:F199)</f>
        <v>0</v>
      </c>
      <c r="G197" s="183">
        <f t="shared" si="78"/>
        <v>0</v>
      </c>
      <c r="H197" s="172">
        <f t="shared" si="78"/>
        <v>0</v>
      </c>
      <c r="I197" s="172">
        <f t="shared" si="78"/>
        <v>0</v>
      </c>
      <c r="J197" s="172">
        <f t="shared" si="78"/>
        <v>0</v>
      </c>
      <c r="K197" s="172">
        <f t="shared" si="78"/>
        <v>0</v>
      </c>
      <c r="L197" s="184">
        <f t="shared" si="78"/>
        <v>0</v>
      </c>
      <c r="M197" s="161">
        <f t="shared" si="78"/>
        <v>0</v>
      </c>
      <c r="N197" s="161">
        <f t="shared" si="78"/>
        <v>0</v>
      </c>
      <c r="O197" s="161">
        <f t="shared" si="78"/>
        <v>0</v>
      </c>
      <c r="P197" s="208"/>
      <c r="Q197" s="210">
        <f>SUM(Q198:Q199)</f>
        <v>0</v>
      </c>
      <c r="R197" s="170">
        <f>SUM(R198:R199)</f>
        <v>0</v>
      </c>
    </row>
    <row r="198" spans="1:21" s="3" customFormat="1" ht="13.9" hidden="1" customHeight="1" x14ac:dyDescent="0.2">
      <c r="A198" s="434"/>
      <c r="B198" s="313"/>
      <c r="C198" s="140" t="s">
        <v>232</v>
      </c>
      <c r="D198" s="222">
        <v>0</v>
      </c>
      <c r="E198" s="165">
        <v>10.787100000000001</v>
      </c>
      <c r="F198" s="226">
        <f>D198/$E$58</f>
        <v>0</v>
      </c>
      <c r="G198" s="223">
        <v>0</v>
      </c>
      <c r="H198" s="224">
        <v>0</v>
      </c>
      <c r="I198" s="224">
        <f>G198-H198</f>
        <v>0</v>
      </c>
      <c r="J198" s="224">
        <v>0</v>
      </c>
      <c r="K198" s="224">
        <v>0</v>
      </c>
      <c r="L198" s="279">
        <f>I198-J198-K198</f>
        <v>0</v>
      </c>
      <c r="M198" s="225">
        <v>0</v>
      </c>
      <c r="N198" s="225">
        <v>0</v>
      </c>
      <c r="O198" s="225">
        <v>0</v>
      </c>
      <c r="P198" s="167">
        <v>10.544700000000001</v>
      </c>
      <c r="Q198" s="317">
        <f>O198/$P$58</f>
        <v>0</v>
      </c>
      <c r="R198" s="281">
        <f>O198*$E$58-O198*$P$58</f>
        <v>0</v>
      </c>
    </row>
    <row r="199" spans="1:21" s="3" customFormat="1" ht="13.9" hidden="1" customHeight="1" x14ac:dyDescent="0.2">
      <c r="A199" s="434"/>
      <c r="B199" s="313"/>
      <c r="C199" s="140" t="s">
        <v>55</v>
      </c>
      <c r="D199" s="142">
        <v>0</v>
      </c>
      <c r="E199" s="99">
        <v>1</v>
      </c>
      <c r="F199" s="226">
        <f>D199*$E$32</f>
        <v>0</v>
      </c>
      <c r="G199" s="223">
        <v>0</v>
      </c>
      <c r="H199" s="224">
        <v>0</v>
      </c>
      <c r="I199" s="224">
        <f>G199-H199</f>
        <v>0</v>
      </c>
      <c r="J199" s="224">
        <v>0</v>
      </c>
      <c r="K199" s="224">
        <v>0</v>
      </c>
      <c r="L199" s="279">
        <f>I199-J199-K199</f>
        <v>0</v>
      </c>
      <c r="M199" s="225">
        <v>0</v>
      </c>
      <c r="N199" s="225">
        <v>0</v>
      </c>
      <c r="O199" s="225">
        <v>0</v>
      </c>
      <c r="P199" s="240">
        <v>1</v>
      </c>
      <c r="Q199" s="226">
        <f>O199*$P$32</f>
        <v>0</v>
      </c>
      <c r="R199" s="285">
        <f>O199*$E$32-O199*$P$32</f>
        <v>0</v>
      </c>
    </row>
    <row r="200" spans="1:21" s="3" customFormat="1" ht="13.9" hidden="1" customHeight="1" x14ac:dyDescent="0.2">
      <c r="A200" s="434"/>
      <c r="B200" s="315" t="s">
        <v>235</v>
      </c>
      <c r="C200" s="206" t="s">
        <v>124</v>
      </c>
      <c r="D200" s="316"/>
      <c r="E200" s="318"/>
      <c r="F200" s="210">
        <f t="shared" ref="F200:O200" si="79">SUM(F201:F202)</f>
        <v>0</v>
      </c>
      <c r="G200" s="183">
        <f t="shared" si="79"/>
        <v>0</v>
      </c>
      <c r="H200" s="172">
        <f t="shared" si="79"/>
        <v>0</v>
      </c>
      <c r="I200" s="172">
        <f t="shared" si="79"/>
        <v>0</v>
      </c>
      <c r="J200" s="172">
        <f t="shared" si="79"/>
        <v>0</v>
      </c>
      <c r="K200" s="172">
        <f t="shared" si="79"/>
        <v>0</v>
      </c>
      <c r="L200" s="184">
        <f t="shared" si="79"/>
        <v>0</v>
      </c>
      <c r="M200" s="161">
        <f t="shared" si="79"/>
        <v>0</v>
      </c>
      <c r="N200" s="161">
        <f t="shared" si="79"/>
        <v>0</v>
      </c>
      <c r="O200" s="161">
        <f t="shared" si="79"/>
        <v>0</v>
      </c>
      <c r="P200" s="208"/>
      <c r="Q200" s="210">
        <f>SUM(Q201:Q202)</f>
        <v>0</v>
      </c>
      <c r="R200" s="170">
        <f>SUM(R201:R202)</f>
        <v>0</v>
      </c>
    </row>
    <row r="201" spans="1:21" s="3" customFormat="1" ht="13.9" hidden="1" customHeight="1" x14ac:dyDescent="0.2">
      <c r="A201" s="434"/>
      <c r="B201" s="313"/>
      <c r="C201" s="140" t="s">
        <v>232</v>
      </c>
      <c r="D201" s="225">
        <v>0</v>
      </c>
      <c r="E201" s="165">
        <v>10.787100000000001</v>
      </c>
      <c r="F201" s="317">
        <f>D201/$E$58</f>
        <v>0</v>
      </c>
      <c r="G201" s="223">
        <v>0</v>
      </c>
      <c r="H201" s="224">
        <v>0</v>
      </c>
      <c r="I201" s="224">
        <f>G201-H201</f>
        <v>0</v>
      </c>
      <c r="J201" s="224">
        <v>0</v>
      </c>
      <c r="K201" s="224">
        <v>0</v>
      </c>
      <c r="L201" s="279">
        <f>I201-J201-K201</f>
        <v>0</v>
      </c>
      <c r="M201" s="225">
        <v>0</v>
      </c>
      <c r="N201" s="225">
        <v>0</v>
      </c>
      <c r="O201" s="225">
        <v>0</v>
      </c>
      <c r="P201" s="167">
        <v>10.544700000000001</v>
      </c>
      <c r="Q201" s="317">
        <f>O201/$P$58</f>
        <v>0</v>
      </c>
      <c r="R201" s="281">
        <f>O201*$E$58-O201*$P$58</f>
        <v>0</v>
      </c>
    </row>
    <row r="202" spans="1:21" s="3" customFormat="1" ht="13.9" hidden="1" customHeight="1" x14ac:dyDescent="0.2">
      <c r="A202" s="434"/>
      <c r="B202" s="313"/>
      <c r="C202" s="140" t="s">
        <v>55</v>
      </c>
      <c r="D202" s="141">
        <v>0</v>
      </c>
      <c r="E202" s="319">
        <v>1</v>
      </c>
      <c r="F202" s="226">
        <f>D202*$E$32</f>
        <v>0</v>
      </c>
      <c r="G202" s="223">
        <v>0</v>
      </c>
      <c r="H202" s="224">
        <v>0</v>
      </c>
      <c r="I202" s="224">
        <f>G202-H202</f>
        <v>0</v>
      </c>
      <c r="J202" s="224">
        <v>0</v>
      </c>
      <c r="K202" s="224">
        <v>0</v>
      </c>
      <c r="L202" s="279">
        <f>I202-J202-K202</f>
        <v>0</v>
      </c>
      <c r="M202" s="225">
        <v>0</v>
      </c>
      <c r="N202" s="225">
        <v>0</v>
      </c>
      <c r="O202" s="285">
        <v>0</v>
      </c>
      <c r="P202" s="320">
        <v>1</v>
      </c>
      <c r="Q202" s="226">
        <f>O202*$P$32</f>
        <v>0</v>
      </c>
      <c r="R202" s="285">
        <f>O202*$E$32-O202*$P$32</f>
        <v>0</v>
      </c>
    </row>
    <row r="203" spans="1:21" ht="13.9" hidden="1" customHeight="1" x14ac:dyDescent="0.2">
      <c r="A203" s="434"/>
      <c r="B203" s="315" t="s">
        <v>39</v>
      </c>
      <c r="C203" s="206" t="s">
        <v>40</v>
      </c>
      <c r="D203" s="71">
        <f>SUM(D204:D205)</f>
        <v>0</v>
      </c>
      <c r="E203" s="182">
        <v>10.787100000000001</v>
      </c>
      <c r="F203" s="134">
        <f t="shared" ref="F203:O203" si="80">SUM(F204:F205)</f>
        <v>0</v>
      </c>
      <c r="G203" s="136">
        <f t="shared" si="80"/>
        <v>0</v>
      </c>
      <c r="H203" s="75">
        <f t="shared" si="80"/>
        <v>0</v>
      </c>
      <c r="I203" s="75">
        <f t="shared" si="80"/>
        <v>0</v>
      </c>
      <c r="J203" s="75">
        <f t="shared" si="80"/>
        <v>0</v>
      </c>
      <c r="K203" s="75">
        <f t="shared" si="80"/>
        <v>0</v>
      </c>
      <c r="L203" s="76">
        <f t="shared" si="80"/>
        <v>0</v>
      </c>
      <c r="M203" s="71">
        <f t="shared" si="80"/>
        <v>0</v>
      </c>
      <c r="N203" s="71">
        <f t="shared" si="80"/>
        <v>0</v>
      </c>
      <c r="O203" s="321">
        <f t="shared" si="80"/>
        <v>0</v>
      </c>
      <c r="P203" s="208">
        <v>10.544700000000001</v>
      </c>
      <c r="Q203" s="71">
        <f>SUM(Q204:Q205)</f>
        <v>0</v>
      </c>
      <c r="R203" s="79">
        <f>SUM(R204:R205)</f>
        <v>0</v>
      </c>
    </row>
    <row r="204" spans="1:21" ht="13.9" hidden="1" customHeight="1" x14ac:dyDescent="0.2">
      <c r="A204" s="434"/>
      <c r="B204" s="313"/>
      <c r="C204" s="140" t="s">
        <v>236</v>
      </c>
      <c r="D204" s="225">
        <v>0</v>
      </c>
      <c r="E204" s="165"/>
      <c r="F204" s="317">
        <f>D204/$E$58</f>
        <v>0</v>
      </c>
      <c r="G204" s="223">
        <v>0</v>
      </c>
      <c r="H204" s="224">
        <v>0</v>
      </c>
      <c r="I204" s="224">
        <f>G204-H204</f>
        <v>0</v>
      </c>
      <c r="J204" s="224">
        <v>0</v>
      </c>
      <c r="K204" s="224">
        <v>0</v>
      </c>
      <c r="L204" s="279">
        <f>I204-J204-K204</f>
        <v>0</v>
      </c>
      <c r="M204" s="225">
        <v>0</v>
      </c>
      <c r="N204" s="225">
        <v>0</v>
      </c>
      <c r="O204" s="225">
        <v>0</v>
      </c>
      <c r="P204" s="167"/>
      <c r="Q204" s="317">
        <f>O204/$P$58</f>
        <v>0</v>
      </c>
      <c r="R204" s="209">
        <f>O204*$E$58-O204*$P$58</f>
        <v>0</v>
      </c>
      <c r="S204" s="1"/>
      <c r="T204" s="1"/>
      <c r="U204" s="1"/>
    </row>
    <row r="205" spans="1:21" ht="13.9" hidden="1" customHeight="1" x14ac:dyDescent="0.2">
      <c r="A205" s="435"/>
      <c r="B205" s="313"/>
      <c r="C205" s="140" t="s">
        <v>237</v>
      </c>
      <c r="D205" s="301">
        <v>0</v>
      </c>
      <c r="E205" s="322"/>
      <c r="F205" s="323">
        <f>D205/$E$58</f>
        <v>0</v>
      </c>
      <c r="G205" s="298">
        <v>0</v>
      </c>
      <c r="H205" s="299">
        <v>0</v>
      </c>
      <c r="I205" s="299">
        <f>G205-H205</f>
        <v>0</v>
      </c>
      <c r="J205" s="299">
        <v>0</v>
      </c>
      <c r="K205" s="299">
        <v>0</v>
      </c>
      <c r="L205" s="300">
        <f>I205-J205-K205</f>
        <v>0</v>
      </c>
      <c r="M205" s="301">
        <v>0</v>
      </c>
      <c r="N205" s="301">
        <v>0</v>
      </c>
      <c r="O205" s="301">
        <v>0</v>
      </c>
      <c r="P205" s="324"/>
      <c r="Q205" s="323">
        <f>O205/$P$58</f>
        <v>0</v>
      </c>
      <c r="R205" s="302">
        <f>O205*$E$58-O205*$P$58</f>
        <v>0</v>
      </c>
      <c r="S205" s="1"/>
      <c r="T205" s="1"/>
      <c r="U205" s="1"/>
    </row>
    <row r="206" spans="1:21" ht="16.5" hidden="1" customHeight="1" x14ac:dyDescent="0.2">
      <c r="A206" s="325"/>
      <c r="B206" s="326">
        <v>2.2000000000000002</v>
      </c>
      <c r="C206" s="327" t="s">
        <v>42</v>
      </c>
      <c r="D206" s="328"/>
      <c r="E206" s="328"/>
      <c r="F206" s="194">
        <f t="shared" ref="F206:N206" si="81">F207+F218+F240</f>
        <v>0</v>
      </c>
      <c r="G206" s="190">
        <f t="shared" si="81"/>
        <v>0</v>
      </c>
      <c r="H206" s="191">
        <f t="shared" si="81"/>
        <v>0</v>
      </c>
      <c r="I206" s="191">
        <f t="shared" si="81"/>
        <v>0</v>
      </c>
      <c r="J206" s="191">
        <f t="shared" si="81"/>
        <v>0</v>
      </c>
      <c r="K206" s="191">
        <f t="shared" si="81"/>
        <v>0</v>
      </c>
      <c r="L206" s="192">
        <f t="shared" si="81"/>
        <v>0</v>
      </c>
      <c r="M206" s="193">
        <f t="shared" si="81"/>
        <v>0</v>
      </c>
      <c r="N206" s="193">
        <f t="shared" si="81"/>
        <v>0</v>
      </c>
      <c r="O206" s="329"/>
      <c r="P206" s="330"/>
      <c r="Q206" s="331">
        <f>Q207+Q218+Q240</f>
        <v>0</v>
      </c>
      <c r="R206" s="194">
        <f>R207+R218+R240</f>
        <v>0</v>
      </c>
      <c r="S206" s="1"/>
      <c r="T206" s="1"/>
      <c r="U206" s="1"/>
    </row>
    <row r="207" spans="1:21" ht="13.9" hidden="1" customHeight="1" x14ac:dyDescent="0.2">
      <c r="A207" s="431" t="s">
        <v>238</v>
      </c>
      <c r="B207" s="185" t="s">
        <v>43</v>
      </c>
      <c r="C207" s="186" t="s">
        <v>26</v>
      </c>
      <c r="D207" s="332"/>
      <c r="E207" s="332"/>
      <c r="F207" s="38">
        <f t="shared" ref="F207:N207" si="82">F208+F215</f>
        <v>0</v>
      </c>
      <c r="G207" s="120">
        <f t="shared" si="82"/>
        <v>0</v>
      </c>
      <c r="H207" s="121">
        <f t="shared" si="82"/>
        <v>0</v>
      </c>
      <c r="I207" s="121">
        <f t="shared" si="82"/>
        <v>0</v>
      </c>
      <c r="J207" s="121">
        <f t="shared" si="82"/>
        <v>0</v>
      </c>
      <c r="K207" s="121">
        <f t="shared" si="82"/>
        <v>0</v>
      </c>
      <c r="L207" s="122">
        <f t="shared" si="82"/>
        <v>0</v>
      </c>
      <c r="M207" s="123">
        <f t="shared" si="82"/>
        <v>0</v>
      </c>
      <c r="N207" s="123">
        <f t="shared" si="82"/>
        <v>0</v>
      </c>
      <c r="O207" s="333"/>
      <c r="P207" s="334"/>
      <c r="Q207" s="244">
        <f>Q208+Q215</f>
        <v>0</v>
      </c>
      <c r="R207" s="38">
        <f>R208+R215</f>
        <v>0</v>
      </c>
      <c r="S207" s="1"/>
      <c r="T207" s="1"/>
      <c r="U207" s="1"/>
    </row>
    <row r="208" spans="1:21" ht="13.9" hidden="1" customHeight="1" x14ac:dyDescent="0.2">
      <c r="A208" s="436"/>
      <c r="B208" s="257" t="s">
        <v>239</v>
      </c>
      <c r="C208" s="258" t="s">
        <v>240</v>
      </c>
      <c r="D208" s="288"/>
      <c r="E208" s="288"/>
      <c r="F208" s="49">
        <f t="shared" ref="F208:N208" si="83">F209+F212</f>
        <v>0</v>
      </c>
      <c r="G208" s="106">
        <f t="shared" si="83"/>
        <v>0</v>
      </c>
      <c r="H208" s="51">
        <f t="shared" si="83"/>
        <v>0</v>
      </c>
      <c r="I208" s="51">
        <f t="shared" si="83"/>
        <v>0</v>
      </c>
      <c r="J208" s="51">
        <f t="shared" si="83"/>
        <v>0</v>
      </c>
      <c r="K208" s="51">
        <f t="shared" si="83"/>
        <v>0</v>
      </c>
      <c r="L208" s="52">
        <f t="shared" si="83"/>
        <v>0</v>
      </c>
      <c r="M208" s="53">
        <f t="shared" si="83"/>
        <v>0</v>
      </c>
      <c r="N208" s="53">
        <f t="shared" si="83"/>
        <v>0</v>
      </c>
      <c r="O208" s="335"/>
      <c r="P208" s="54"/>
      <c r="Q208" s="220">
        <f>Q209+Q212</f>
        <v>0</v>
      </c>
      <c r="R208" s="49">
        <f>R209+R212</f>
        <v>0</v>
      </c>
      <c r="S208" s="1"/>
      <c r="T208" s="1"/>
      <c r="U208" s="1"/>
    </row>
    <row r="209" spans="1:21" ht="13.9" hidden="1" customHeight="1" x14ac:dyDescent="0.2">
      <c r="A209" s="436"/>
      <c r="B209" s="139" t="s">
        <v>241</v>
      </c>
      <c r="C209" s="155" t="s">
        <v>55</v>
      </c>
      <c r="D209" s="98">
        <f>SUM(D210:D212)</f>
        <v>0</v>
      </c>
      <c r="E209" s="304"/>
      <c r="F209" s="100">
        <f t="shared" ref="F209:O209" si="84">SUM(F210:F211)</f>
        <v>0</v>
      </c>
      <c r="G209" s="101">
        <f t="shared" si="84"/>
        <v>0</v>
      </c>
      <c r="H209" s="102">
        <f t="shared" si="84"/>
        <v>0</v>
      </c>
      <c r="I209" s="102">
        <f t="shared" si="84"/>
        <v>0</v>
      </c>
      <c r="J209" s="102">
        <f t="shared" si="84"/>
        <v>0</v>
      </c>
      <c r="K209" s="102">
        <f t="shared" si="84"/>
        <v>0</v>
      </c>
      <c r="L209" s="103">
        <f t="shared" si="84"/>
        <v>0</v>
      </c>
      <c r="M209" s="104">
        <f t="shared" si="84"/>
        <v>0</v>
      </c>
      <c r="N209" s="104">
        <f t="shared" si="84"/>
        <v>0</v>
      </c>
      <c r="O209" s="98">
        <f t="shared" si="84"/>
        <v>0</v>
      </c>
      <c r="P209" s="137"/>
      <c r="Q209" s="100">
        <f>SUM(Q210:Q211)</f>
        <v>0</v>
      </c>
      <c r="R209" s="100">
        <f>SUM(R210:R211)</f>
        <v>0</v>
      </c>
      <c r="S209" s="1"/>
      <c r="T209" s="1"/>
      <c r="U209" s="1"/>
    </row>
    <row r="210" spans="1:21" ht="13.9" hidden="1" customHeight="1" x14ac:dyDescent="0.2">
      <c r="A210" s="436"/>
      <c r="B210" s="139"/>
      <c r="C210" s="140" t="s">
        <v>242</v>
      </c>
      <c r="D210" s="141">
        <v>0</v>
      </c>
      <c r="E210" s="234">
        <v>1</v>
      </c>
      <c r="F210" s="166">
        <f>D210*$E$32</f>
        <v>0</v>
      </c>
      <c r="G210" s="143">
        <v>0</v>
      </c>
      <c r="H210" s="144">
        <v>0</v>
      </c>
      <c r="I210" s="144">
        <f>G210-H210</f>
        <v>0</v>
      </c>
      <c r="J210" s="144">
        <v>0</v>
      </c>
      <c r="K210" s="144">
        <v>0</v>
      </c>
      <c r="L210" s="145">
        <f>I210-J210-K210</f>
        <v>0</v>
      </c>
      <c r="M210" s="141">
        <v>0</v>
      </c>
      <c r="N210" s="141">
        <v>0</v>
      </c>
      <c r="O210" s="141">
        <v>0</v>
      </c>
      <c r="P210" s="126">
        <v>1</v>
      </c>
      <c r="Q210" s="166">
        <f>O210</f>
        <v>0</v>
      </c>
      <c r="R210" s="281">
        <f>O210*$E$32-O210*$P$32</f>
        <v>0</v>
      </c>
      <c r="S210" s="1"/>
      <c r="T210" s="1"/>
      <c r="U210" s="1"/>
    </row>
    <row r="211" spans="1:21" ht="13.9" hidden="1" customHeight="1" x14ac:dyDescent="0.2">
      <c r="A211" s="436"/>
      <c r="B211" s="139"/>
      <c r="C211" s="140" t="s">
        <v>243</v>
      </c>
      <c r="D211" s="141">
        <v>0</v>
      </c>
      <c r="E211" s="147"/>
      <c r="F211" s="166">
        <f>D211*$E$32</f>
        <v>0</v>
      </c>
      <c r="G211" s="143">
        <v>0</v>
      </c>
      <c r="H211" s="144">
        <v>0</v>
      </c>
      <c r="I211" s="144">
        <f>G211-H211</f>
        <v>0</v>
      </c>
      <c r="J211" s="144">
        <v>0</v>
      </c>
      <c r="K211" s="144">
        <v>0</v>
      </c>
      <c r="L211" s="145">
        <f>I211-J211-K211</f>
        <v>0</v>
      </c>
      <c r="M211" s="141">
        <v>0</v>
      </c>
      <c r="N211" s="141">
        <v>0</v>
      </c>
      <c r="O211" s="141">
        <v>0</v>
      </c>
      <c r="P211" s="148"/>
      <c r="Q211" s="166">
        <f>O211</f>
        <v>0</v>
      </c>
      <c r="R211" s="285">
        <f>O211*$E$32-O211*$P$32</f>
        <v>0</v>
      </c>
      <c r="S211" s="1"/>
      <c r="T211" s="1"/>
      <c r="U211" s="1"/>
    </row>
    <row r="212" spans="1:21" ht="13.9" hidden="1" customHeight="1" x14ac:dyDescent="0.2">
      <c r="A212" s="436"/>
      <c r="B212" s="69" t="s">
        <v>244</v>
      </c>
      <c r="C212" s="168" t="s">
        <v>76</v>
      </c>
      <c r="D212" s="161">
        <f>SUM(D213:D214)</f>
        <v>0</v>
      </c>
      <c r="E212" s="336"/>
      <c r="F212" s="170">
        <f t="shared" ref="F212:O212" si="85">SUM(F213:F214)</f>
        <v>0</v>
      </c>
      <c r="G212" s="183">
        <f t="shared" si="85"/>
        <v>0</v>
      </c>
      <c r="H212" s="172">
        <f t="shared" si="85"/>
        <v>0</v>
      </c>
      <c r="I212" s="172">
        <f t="shared" si="85"/>
        <v>0</v>
      </c>
      <c r="J212" s="172">
        <f t="shared" si="85"/>
        <v>0</v>
      </c>
      <c r="K212" s="172">
        <f t="shared" si="85"/>
        <v>0</v>
      </c>
      <c r="L212" s="184">
        <f t="shared" si="85"/>
        <v>0</v>
      </c>
      <c r="M212" s="161">
        <f t="shared" si="85"/>
        <v>0</v>
      </c>
      <c r="N212" s="161">
        <f t="shared" si="85"/>
        <v>0</v>
      </c>
      <c r="O212" s="161">
        <f t="shared" si="85"/>
        <v>0</v>
      </c>
      <c r="P212" s="137"/>
      <c r="Q212" s="170">
        <f>SUM(Q213:Q214)</f>
        <v>0</v>
      </c>
      <c r="R212" s="170">
        <f>SUM(R213:R214)</f>
        <v>0</v>
      </c>
      <c r="S212" s="1"/>
      <c r="T212" s="1"/>
      <c r="U212" s="1"/>
    </row>
    <row r="213" spans="1:21" ht="13.9" hidden="1" customHeight="1" x14ac:dyDescent="0.2">
      <c r="A213" s="436"/>
      <c r="B213" s="139"/>
      <c r="C213" s="140" t="s">
        <v>245</v>
      </c>
      <c r="D213" s="141">
        <v>0</v>
      </c>
      <c r="E213" s="165">
        <v>0.78249999999999997</v>
      </c>
      <c r="F213" s="166">
        <f>D213/$E$51</f>
        <v>0</v>
      </c>
      <c r="G213" s="143">
        <v>0</v>
      </c>
      <c r="H213" s="144">
        <v>0</v>
      </c>
      <c r="I213" s="144">
        <f>G213-H213</f>
        <v>0</v>
      </c>
      <c r="J213" s="144">
        <v>0</v>
      </c>
      <c r="K213" s="144">
        <v>0</v>
      </c>
      <c r="L213" s="145">
        <f>I213-J213-K213</f>
        <v>0</v>
      </c>
      <c r="M213" s="141">
        <v>0</v>
      </c>
      <c r="N213" s="141">
        <v>0</v>
      </c>
      <c r="O213" s="141">
        <v>0</v>
      </c>
      <c r="P213" s="126">
        <v>0.77969999999999995</v>
      </c>
      <c r="Q213" s="166">
        <f>O213/$E$51</f>
        <v>0</v>
      </c>
      <c r="R213" s="166">
        <f>O213*$P$51-O213*$E$51</f>
        <v>0</v>
      </c>
      <c r="S213" s="1"/>
      <c r="T213" s="1"/>
      <c r="U213" s="1"/>
    </row>
    <row r="214" spans="1:21" ht="13.9" hidden="1" customHeight="1" x14ac:dyDescent="0.2">
      <c r="A214" s="436"/>
      <c r="B214" s="139"/>
      <c r="C214" s="164" t="s">
        <v>246</v>
      </c>
      <c r="D214" s="141">
        <v>0</v>
      </c>
      <c r="E214" s="147"/>
      <c r="F214" s="166">
        <f>D214/$E$51</f>
        <v>0</v>
      </c>
      <c r="G214" s="143">
        <v>0</v>
      </c>
      <c r="H214" s="144">
        <v>0</v>
      </c>
      <c r="I214" s="144">
        <f>G214-H214</f>
        <v>0</v>
      </c>
      <c r="J214" s="144">
        <v>0</v>
      </c>
      <c r="K214" s="144">
        <v>0</v>
      </c>
      <c r="L214" s="145">
        <f>I214-J214-K214</f>
        <v>0</v>
      </c>
      <c r="M214" s="141">
        <v>0</v>
      </c>
      <c r="N214" s="141">
        <v>0</v>
      </c>
      <c r="O214" s="141">
        <v>0</v>
      </c>
      <c r="P214" s="148"/>
      <c r="Q214" s="166">
        <f>O214/$E$51</f>
        <v>0</v>
      </c>
      <c r="R214" s="166">
        <f>O214*$P$51-O214*$E$51</f>
        <v>0</v>
      </c>
      <c r="S214" s="1"/>
      <c r="T214" s="1"/>
      <c r="U214" s="1"/>
    </row>
    <row r="215" spans="1:21" ht="13.9" hidden="1" customHeight="1" x14ac:dyDescent="0.2">
      <c r="A215" s="436"/>
      <c r="B215" s="337" t="s">
        <v>247</v>
      </c>
      <c r="C215" s="338" t="s">
        <v>248</v>
      </c>
      <c r="D215" s="161">
        <f>SUM(D216:D217)</f>
        <v>0</v>
      </c>
      <c r="E215" s="336"/>
      <c r="F215" s="170">
        <f t="shared" ref="F215:O215" si="86">SUM(F216:F217)</f>
        <v>0</v>
      </c>
      <c r="G215" s="183">
        <f t="shared" si="86"/>
        <v>0</v>
      </c>
      <c r="H215" s="172">
        <f t="shared" si="86"/>
        <v>0</v>
      </c>
      <c r="I215" s="172">
        <f t="shared" si="86"/>
        <v>0</v>
      </c>
      <c r="J215" s="172">
        <f t="shared" si="86"/>
        <v>0</v>
      </c>
      <c r="K215" s="172">
        <f t="shared" si="86"/>
        <v>0</v>
      </c>
      <c r="L215" s="184">
        <f t="shared" si="86"/>
        <v>0</v>
      </c>
      <c r="M215" s="161">
        <f t="shared" si="86"/>
        <v>0</v>
      </c>
      <c r="N215" s="161">
        <f t="shared" si="86"/>
        <v>0</v>
      </c>
      <c r="O215" s="161">
        <f t="shared" si="86"/>
        <v>0</v>
      </c>
      <c r="P215" s="137"/>
      <c r="Q215" s="170">
        <f>SUM(Q216:Q217)</f>
        <v>0</v>
      </c>
      <c r="R215" s="170">
        <f>SUM(R216:R217)</f>
        <v>0</v>
      </c>
      <c r="S215" s="1"/>
      <c r="T215" s="1"/>
      <c r="U215" s="1"/>
    </row>
    <row r="216" spans="1:21" ht="13.9" hidden="1" customHeight="1" x14ac:dyDescent="0.2">
      <c r="A216" s="436"/>
      <c r="B216" s="139"/>
      <c r="C216" s="140" t="s">
        <v>249</v>
      </c>
      <c r="D216" s="141">
        <v>0</v>
      </c>
      <c r="E216" s="165">
        <v>10.787100000000001</v>
      </c>
      <c r="F216" s="166">
        <f>D216/$E$58</f>
        <v>0</v>
      </c>
      <c r="G216" s="143">
        <v>0</v>
      </c>
      <c r="H216" s="144">
        <v>0</v>
      </c>
      <c r="I216" s="144">
        <f>G216-H216</f>
        <v>0</v>
      </c>
      <c r="J216" s="144">
        <v>0</v>
      </c>
      <c r="K216" s="144">
        <v>0</v>
      </c>
      <c r="L216" s="145">
        <f>I216-J216-K216</f>
        <v>0</v>
      </c>
      <c r="M216" s="141">
        <v>0</v>
      </c>
      <c r="N216" s="141">
        <v>0</v>
      </c>
      <c r="O216" s="141">
        <v>0</v>
      </c>
      <c r="P216" s="167">
        <v>10.544700000000001</v>
      </c>
      <c r="Q216" s="166">
        <f>O216/$P$58</f>
        <v>0</v>
      </c>
      <c r="R216" s="281">
        <f>O216*$E$58-O216*$P$58</f>
        <v>0</v>
      </c>
      <c r="S216" s="1"/>
      <c r="T216" s="1"/>
      <c r="U216" s="1"/>
    </row>
    <row r="217" spans="1:21" ht="13.9" hidden="1" customHeight="1" x14ac:dyDescent="0.2">
      <c r="A217" s="437"/>
      <c r="B217" s="139"/>
      <c r="C217" s="140" t="s">
        <v>250</v>
      </c>
      <c r="D217" s="141">
        <v>0</v>
      </c>
      <c r="E217" s="165"/>
      <c r="F217" s="166">
        <f>D217/$E$58</f>
        <v>0</v>
      </c>
      <c r="G217" s="143">
        <v>0</v>
      </c>
      <c r="H217" s="144">
        <v>0</v>
      </c>
      <c r="I217" s="144">
        <f>G217-H217</f>
        <v>0</v>
      </c>
      <c r="J217" s="144">
        <v>0</v>
      </c>
      <c r="K217" s="144">
        <v>0</v>
      </c>
      <c r="L217" s="145">
        <f>I217-J217-K217</f>
        <v>0</v>
      </c>
      <c r="M217" s="141">
        <v>0</v>
      </c>
      <c r="N217" s="141">
        <v>0</v>
      </c>
      <c r="O217" s="141">
        <v>0</v>
      </c>
      <c r="P217" s="148"/>
      <c r="Q217" s="166">
        <f>O217/$E$58</f>
        <v>0</v>
      </c>
      <c r="R217" s="209">
        <f>O217*$E$58-O217*$P$58</f>
        <v>0</v>
      </c>
      <c r="S217" s="1"/>
      <c r="T217" s="1"/>
      <c r="U217" s="1"/>
    </row>
    <row r="218" spans="1:21" ht="13.9" hidden="1" customHeight="1" x14ac:dyDescent="0.2">
      <c r="A218" s="431" t="s">
        <v>251</v>
      </c>
      <c r="B218" s="185" t="s">
        <v>44</v>
      </c>
      <c r="C218" s="186" t="s">
        <v>28</v>
      </c>
      <c r="D218" s="332"/>
      <c r="E218" s="339"/>
      <c r="F218" s="38">
        <f t="shared" ref="F218:N218" si="87">F219+F238</f>
        <v>0</v>
      </c>
      <c r="G218" s="120">
        <f t="shared" si="87"/>
        <v>0</v>
      </c>
      <c r="H218" s="121">
        <f t="shared" si="87"/>
        <v>0</v>
      </c>
      <c r="I218" s="121">
        <f t="shared" si="87"/>
        <v>0</v>
      </c>
      <c r="J218" s="121">
        <f t="shared" si="87"/>
        <v>0</v>
      </c>
      <c r="K218" s="121">
        <f t="shared" si="87"/>
        <v>0</v>
      </c>
      <c r="L218" s="122">
        <f t="shared" si="87"/>
        <v>0</v>
      </c>
      <c r="M218" s="123">
        <f t="shared" si="87"/>
        <v>0</v>
      </c>
      <c r="N218" s="123">
        <f t="shared" si="87"/>
        <v>0</v>
      </c>
      <c r="O218" s="121"/>
      <c r="P218" s="334"/>
      <c r="Q218" s="243">
        <f>Q219+Q238</f>
        <v>0</v>
      </c>
      <c r="R218" s="38">
        <f>R219+R238</f>
        <v>0</v>
      </c>
      <c r="S218" s="1"/>
      <c r="T218" s="1"/>
      <c r="U218" s="1"/>
    </row>
    <row r="219" spans="1:21" ht="13.9" hidden="1" customHeight="1" x14ac:dyDescent="0.2">
      <c r="A219" s="438"/>
      <c r="B219" s="124" t="s">
        <v>252</v>
      </c>
      <c r="C219" s="181" t="s">
        <v>253</v>
      </c>
      <c r="D219" s="278"/>
      <c r="E219" s="261"/>
      <c r="F219" s="100">
        <f t="shared" ref="F219:N219" si="88">F220+F229</f>
        <v>0</v>
      </c>
      <c r="G219" s="101">
        <f t="shared" si="88"/>
        <v>0</v>
      </c>
      <c r="H219" s="102">
        <f t="shared" si="88"/>
        <v>0</v>
      </c>
      <c r="I219" s="102">
        <f t="shared" si="88"/>
        <v>0</v>
      </c>
      <c r="J219" s="102">
        <f t="shared" si="88"/>
        <v>0</v>
      </c>
      <c r="K219" s="102">
        <f t="shared" si="88"/>
        <v>0</v>
      </c>
      <c r="L219" s="103">
        <f t="shared" si="88"/>
        <v>0</v>
      </c>
      <c r="M219" s="104">
        <f t="shared" si="88"/>
        <v>0</v>
      </c>
      <c r="N219" s="104">
        <f t="shared" si="88"/>
        <v>0</v>
      </c>
      <c r="O219" s="340"/>
      <c r="P219" s="105"/>
      <c r="Q219" s="125">
        <f>Q220+Q229</f>
        <v>0</v>
      </c>
      <c r="R219" s="100">
        <f>R220+R229</f>
        <v>0</v>
      </c>
      <c r="S219" s="1"/>
      <c r="T219" s="1"/>
      <c r="U219" s="1"/>
    </row>
    <row r="220" spans="1:21" ht="13.9" hidden="1" customHeight="1" x14ac:dyDescent="0.2">
      <c r="A220" s="438"/>
      <c r="B220" s="195" t="s">
        <v>254</v>
      </c>
      <c r="C220" s="80" t="s">
        <v>255</v>
      </c>
      <c r="D220" s="288"/>
      <c r="E220" s="341"/>
      <c r="F220" s="49">
        <f t="shared" ref="F220:N220" si="89">F221+F224</f>
        <v>0</v>
      </c>
      <c r="G220" s="106">
        <f t="shared" si="89"/>
        <v>0</v>
      </c>
      <c r="H220" s="51">
        <f t="shared" si="89"/>
        <v>0</v>
      </c>
      <c r="I220" s="51">
        <f t="shared" si="89"/>
        <v>0</v>
      </c>
      <c r="J220" s="51">
        <f t="shared" si="89"/>
        <v>0</v>
      </c>
      <c r="K220" s="51">
        <f t="shared" si="89"/>
        <v>0</v>
      </c>
      <c r="L220" s="52">
        <f t="shared" si="89"/>
        <v>0</v>
      </c>
      <c r="M220" s="53">
        <f t="shared" si="89"/>
        <v>0</v>
      </c>
      <c r="N220" s="53">
        <f t="shared" si="89"/>
        <v>0</v>
      </c>
      <c r="O220" s="335"/>
      <c r="P220" s="54"/>
      <c r="Q220" s="220">
        <f>Q221+Q224</f>
        <v>0</v>
      </c>
      <c r="R220" s="49">
        <f>R221+R224</f>
        <v>0</v>
      </c>
      <c r="S220" s="1"/>
      <c r="T220" s="1"/>
      <c r="U220" s="1"/>
    </row>
    <row r="221" spans="1:21" ht="13.9" hidden="1" customHeight="1" x14ac:dyDescent="0.2">
      <c r="A221" s="438"/>
      <c r="B221" s="313" t="s">
        <v>256</v>
      </c>
      <c r="C221" s="342" t="s">
        <v>257</v>
      </c>
      <c r="D221" s="104">
        <f>SUM(D222:D223)</f>
        <v>0</v>
      </c>
      <c r="E221" s="261"/>
      <c r="F221" s="125">
        <f t="shared" ref="F221:O221" si="90">SUM(F222:F223)</f>
        <v>0</v>
      </c>
      <c r="G221" s="101">
        <f t="shared" si="90"/>
        <v>0</v>
      </c>
      <c r="H221" s="102">
        <f t="shared" si="90"/>
        <v>0</v>
      </c>
      <c r="I221" s="102">
        <f t="shared" si="90"/>
        <v>0</v>
      </c>
      <c r="J221" s="102">
        <f t="shared" si="90"/>
        <v>0</v>
      </c>
      <c r="K221" s="102">
        <f t="shared" si="90"/>
        <v>0</v>
      </c>
      <c r="L221" s="103">
        <f t="shared" si="90"/>
        <v>0</v>
      </c>
      <c r="M221" s="104">
        <f t="shared" si="90"/>
        <v>0</v>
      </c>
      <c r="N221" s="104">
        <f t="shared" si="90"/>
        <v>0</v>
      </c>
      <c r="O221" s="98">
        <f t="shared" si="90"/>
        <v>0</v>
      </c>
      <c r="P221" s="105"/>
      <c r="Q221" s="125">
        <f>SUM(Q222:Q223)</f>
        <v>0</v>
      </c>
      <c r="R221" s="100">
        <f>SUM(R222:R223)</f>
        <v>0</v>
      </c>
      <c r="S221" s="1"/>
      <c r="T221" s="1"/>
      <c r="U221" s="1"/>
    </row>
    <row r="222" spans="1:21" ht="13.9" hidden="1" customHeight="1" x14ac:dyDescent="0.2">
      <c r="A222" s="438"/>
      <c r="B222" s="289"/>
      <c r="C222" s="140" t="s">
        <v>258</v>
      </c>
      <c r="D222" s="141">
        <v>0</v>
      </c>
      <c r="E222" s="165">
        <v>0.70009999999999994</v>
      </c>
      <c r="F222" s="166">
        <f>D222/$E$222</f>
        <v>0</v>
      </c>
      <c r="G222" s="143">
        <v>0</v>
      </c>
      <c r="H222" s="144">
        <v>0</v>
      </c>
      <c r="I222" s="144">
        <f>G222-H222</f>
        <v>0</v>
      </c>
      <c r="J222" s="144">
        <v>0</v>
      </c>
      <c r="K222" s="144">
        <v>0</v>
      </c>
      <c r="L222" s="145">
        <f>I222-J222-K222</f>
        <v>0</v>
      </c>
      <c r="M222" s="141">
        <v>0</v>
      </c>
      <c r="N222" s="141">
        <v>0</v>
      </c>
      <c r="O222" s="141">
        <v>0</v>
      </c>
      <c r="P222" s="167">
        <v>0.67300000000000004</v>
      </c>
      <c r="Q222" s="166">
        <f>O222/$P$222</f>
        <v>0</v>
      </c>
      <c r="R222" s="343">
        <f>O222*$E$222-O222*$P$222</f>
        <v>0</v>
      </c>
      <c r="S222" s="1"/>
      <c r="T222" s="1"/>
      <c r="U222" s="1"/>
    </row>
    <row r="223" spans="1:21" ht="13.9" hidden="1" customHeight="1" x14ac:dyDescent="0.2">
      <c r="A223" s="438"/>
      <c r="B223" s="289"/>
      <c r="C223" s="140" t="s">
        <v>259</v>
      </c>
      <c r="D223" s="141">
        <v>0</v>
      </c>
      <c r="E223" s="147"/>
      <c r="F223" s="166">
        <f>D223/$E$222</f>
        <v>0</v>
      </c>
      <c r="G223" s="143">
        <v>0</v>
      </c>
      <c r="H223" s="144">
        <v>0</v>
      </c>
      <c r="I223" s="144">
        <f>G223-H223</f>
        <v>0</v>
      </c>
      <c r="J223" s="144">
        <v>0</v>
      </c>
      <c r="K223" s="144">
        <v>0</v>
      </c>
      <c r="L223" s="145">
        <f>I223-J223-K223</f>
        <v>0</v>
      </c>
      <c r="M223" s="141">
        <v>0</v>
      </c>
      <c r="N223" s="141">
        <v>0</v>
      </c>
      <c r="O223" s="141">
        <v>0</v>
      </c>
      <c r="P223" s="167"/>
      <c r="Q223" s="166">
        <f>O223/$P$222</f>
        <v>0</v>
      </c>
      <c r="R223" s="286">
        <f>O223*$E$222-O223*$P$222</f>
        <v>0</v>
      </c>
      <c r="S223" s="1"/>
      <c r="T223" s="1"/>
      <c r="U223" s="1"/>
    </row>
    <row r="224" spans="1:21" ht="13.9" hidden="1" customHeight="1" x14ac:dyDescent="0.2">
      <c r="A224" s="438"/>
      <c r="B224" s="212" t="s">
        <v>260</v>
      </c>
      <c r="C224" s="80" t="s">
        <v>261</v>
      </c>
      <c r="D224" s="341"/>
      <c r="E224" s="341"/>
      <c r="F224" s="220">
        <f t="shared" ref="F224:N224" si="91">F225+F227</f>
        <v>0</v>
      </c>
      <c r="G224" s="106">
        <f t="shared" si="91"/>
        <v>0</v>
      </c>
      <c r="H224" s="51">
        <f t="shared" si="91"/>
        <v>0</v>
      </c>
      <c r="I224" s="51">
        <f t="shared" si="91"/>
        <v>0</v>
      </c>
      <c r="J224" s="51">
        <f t="shared" si="91"/>
        <v>0</v>
      </c>
      <c r="K224" s="51">
        <f t="shared" si="91"/>
        <v>0</v>
      </c>
      <c r="L224" s="52">
        <f t="shared" si="91"/>
        <v>0</v>
      </c>
      <c r="M224" s="53">
        <f t="shared" si="91"/>
        <v>0</v>
      </c>
      <c r="N224" s="53">
        <f t="shared" si="91"/>
        <v>0</v>
      </c>
      <c r="O224" s="335"/>
      <c r="P224" s="54"/>
      <c r="Q224" s="220">
        <f>Q225+Q227</f>
        <v>0</v>
      </c>
      <c r="R224" s="49">
        <f>R225+R227</f>
        <v>0</v>
      </c>
      <c r="S224" s="1"/>
      <c r="T224" s="1"/>
      <c r="U224" s="1"/>
    </row>
    <row r="225" spans="1:21" ht="13.5" hidden="1" thickTop="1" x14ac:dyDescent="0.2">
      <c r="A225" s="438"/>
      <c r="B225" s="313" t="s">
        <v>262</v>
      </c>
      <c r="C225" s="155" t="s">
        <v>55</v>
      </c>
      <c r="D225" s="98">
        <f>SUM(D226:D226)</f>
        <v>0</v>
      </c>
      <c r="E225" s="304"/>
      <c r="F225" s="100">
        <f t="shared" ref="F225:O225" si="92">SUM(F226:F226)</f>
        <v>0</v>
      </c>
      <c r="G225" s="101">
        <f t="shared" si="92"/>
        <v>0</v>
      </c>
      <c r="H225" s="102">
        <f t="shared" si="92"/>
        <v>0</v>
      </c>
      <c r="I225" s="102">
        <f t="shared" si="92"/>
        <v>0</v>
      </c>
      <c r="J225" s="102">
        <f t="shared" si="92"/>
        <v>0</v>
      </c>
      <c r="K225" s="102">
        <f t="shared" si="92"/>
        <v>0</v>
      </c>
      <c r="L225" s="103">
        <f t="shared" si="92"/>
        <v>0</v>
      </c>
      <c r="M225" s="104">
        <f t="shared" si="92"/>
        <v>0</v>
      </c>
      <c r="N225" s="104">
        <f t="shared" si="92"/>
        <v>0</v>
      </c>
      <c r="O225" s="98">
        <f t="shared" si="92"/>
        <v>0</v>
      </c>
      <c r="P225" s="262"/>
      <c r="Q225" s="100">
        <f>SUM(Q226:Q226)</f>
        <v>0</v>
      </c>
      <c r="R225" s="100">
        <f>SUM(R226:R226)</f>
        <v>0</v>
      </c>
      <c r="S225" s="1"/>
      <c r="T225" s="1"/>
      <c r="U225" s="1"/>
    </row>
    <row r="226" spans="1:21" ht="13.9" hidden="1" customHeight="1" x14ac:dyDescent="0.2">
      <c r="A226" s="438"/>
      <c r="B226" s="289"/>
      <c r="C226" s="140" t="s">
        <v>263</v>
      </c>
      <c r="D226" s="141">
        <v>0</v>
      </c>
      <c r="E226" s="234">
        <v>1</v>
      </c>
      <c r="F226" s="166">
        <f>D226*$E$32</f>
        <v>0</v>
      </c>
      <c r="G226" s="143">
        <v>0</v>
      </c>
      <c r="H226" s="144">
        <v>0</v>
      </c>
      <c r="I226" s="144">
        <f>G226-H226</f>
        <v>0</v>
      </c>
      <c r="J226" s="144">
        <v>0</v>
      </c>
      <c r="K226" s="144">
        <v>0</v>
      </c>
      <c r="L226" s="145">
        <f>I226-J226-K226</f>
        <v>0</v>
      </c>
      <c r="M226" s="141">
        <v>0</v>
      </c>
      <c r="N226" s="141">
        <v>0</v>
      </c>
      <c r="O226" s="141">
        <v>0</v>
      </c>
      <c r="P226" s="235">
        <v>1</v>
      </c>
      <c r="Q226" s="166">
        <f>O226*$P$32</f>
        <v>0</v>
      </c>
      <c r="R226" s="292">
        <f>O226*$E$32-O226*$P$32</f>
        <v>0</v>
      </c>
      <c r="S226" s="1"/>
      <c r="T226" s="1"/>
      <c r="U226" s="1"/>
    </row>
    <row r="227" spans="1:21" ht="13.9" hidden="1" customHeight="1" x14ac:dyDescent="0.2">
      <c r="A227" s="438"/>
      <c r="B227" s="132" t="s">
        <v>264</v>
      </c>
      <c r="C227" s="168" t="s">
        <v>76</v>
      </c>
      <c r="D227" s="161">
        <f>SUM(D228:D228)</f>
        <v>0</v>
      </c>
      <c r="E227" s="336"/>
      <c r="F227" s="170">
        <f t="shared" ref="F227:O227" si="93">SUM(F228:F228)</f>
        <v>0</v>
      </c>
      <c r="G227" s="183">
        <f t="shared" si="93"/>
        <v>0</v>
      </c>
      <c r="H227" s="172">
        <f t="shared" si="93"/>
        <v>0</v>
      </c>
      <c r="I227" s="172">
        <f t="shared" si="93"/>
        <v>0</v>
      </c>
      <c r="J227" s="172">
        <f t="shared" si="93"/>
        <v>0</v>
      </c>
      <c r="K227" s="172">
        <f t="shared" si="93"/>
        <v>0</v>
      </c>
      <c r="L227" s="184">
        <f t="shared" si="93"/>
        <v>0</v>
      </c>
      <c r="M227" s="161">
        <f t="shared" si="93"/>
        <v>0</v>
      </c>
      <c r="N227" s="161">
        <f t="shared" si="93"/>
        <v>0</v>
      </c>
      <c r="O227" s="161">
        <f t="shared" si="93"/>
        <v>0</v>
      </c>
      <c r="P227" s="137"/>
      <c r="Q227" s="170">
        <f>SUM(Q228:Q228)</f>
        <v>0</v>
      </c>
      <c r="R227" s="170">
        <f>SUM(R228:R228)</f>
        <v>0</v>
      </c>
      <c r="S227" s="1"/>
      <c r="T227" s="1"/>
      <c r="U227" s="1"/>
    </row>
    <row r="228" spans="1:21" ht="13.9" hidden="1" customHeight="1" x14ac:dyDescent="0.2">
      <c r="A228" s="438"/>
      <c r="B228" s="313"/>
      <c r="C228" s="140" t="s">
        <v>265</v>
      </c>
      <c r="D228" s="141">
        <v>0</v>
      </c>
      <c r="E228" s="165">
        <v>0.78249999999999997</v>
      </c>
      <c r="F228" s="166">
        <f>D228/$E$51</f>
        <v>0</v>
      </c>
      <c r="G228" s="143">
        <v>0</v>
      </c>
      <c r="H228" s="144">
        <v>0</v>
      </c>
      <c r="I228" s="144">
        <f>G228-H228</f>
        <v>0</v>
      </c>
      <c r="J228" s="144">
        <v>0</v>
      </c>
      <c r="K228" s="144">
        <v>0</v>
      </c>
      <c r="L228" s="145">
        <f>I228-J228-K228</f>
        <v>0</v>
      </c>
      <c r="M228" s="141">
        <v>0</v>
      </c>
      <c r="N228" s="141">
        <v>0</v>
      </c>
      <c r="O228" s="141">
        <v>0</v>
      </c>
      <c r="P228" s="126">
        <v>0.77969999999999995</v>
      </c>
      <c r="Q228" s="166">
        <f>O228/$P$51</f>
        <v>0</v>
      </c>
      <c r="R228" s="209">
        <f>O228*$E$51-O228*$P$51</f>
        <v>0</v>
      </c>
      <c r="S228" s="1"/>
      <c r="T228" s="1"/>
      <c r="U228" s="1"/>
    </row>
    <row r="229" spans="1:21" ht="13.9" hidden="1" customHeight="1" x14ac:dyDescent="0.2">
      <c r="A229" s="438"/>
      <c r="B229" s="344" t="s">
        <v>266</v>
      </c>
      <c r="C229" s="345" t="s">
        <v>267</v>
      </c>
      <c r="D229" s="346"/>
      <c r="E229" s="347"/>
      <c r="F229" s="348">
        <f t="shared" ref="F229:N229" si="94">F230+F235</f>
        <v>0</v>
      </c>
      <c r="G229" s="15">
        <f t="shared" si="94"/>
        <v>0</v>
      </c>
      <c r="H229" s="16">
        <f t="shared" si="94"/>
        <v>0</v>
      </c>
      <c r="I229" s="16">
        <f t="shared" si="94"/>
        <v>0</v>
      </c>
      <c r="J229" s="16">
        <f t="shared" si="94"/>
        <v>0</v>
      </c>
      <c r="K229" s="16">
        <f t="shared" si="94"/>
        <v>0</v>
      </c>
      <c r="L229" s="17">
        <f t="shared" si="94"/>
        <v>0</v>
      </c>
      <c r="M229" s="18">
        <f t="shared" si="94"/>
        <v>0</v>
      </c>
      <c r="N229" s="18">
        <f t="shared" si="94"/>
        <v>0</v>
      </c>
      <c r="O229" s="349"/>
      <c r="P229" s="19"/>
      <c r="Q229" s="348">
        <f>Q230+Q235</f>
        <v>0</v>
      </c>
      <c r="R229" s="14">
        <f>R230+R235</f>
        <v>0</v>
      </c>
      <c r="S229" s="1"/>
      <c r="T229" s="1"/>
      <c r="U229" s="1"/>
    </row>
    <row r="230" spans="1:21" ht="13.9" hidden="1" customHeight="1" x14ac:dyDescent="0.2">
      <c r="A230" s="438"/>
      <c r="B230" s="313" t="s">
        <v>268</v>
      </c>
      <c r="C230" s="181" t="s">
        <v>103</v>
      </c>
      <c r="D230" s="261"/>
      <c r="E230" s="304"/>
      <c r="F230" s="125">
        <f t="shared" ref="F230:N230" si="95">F231+F233</f>
        <v>0</v>
      </c>
      <c r="G230" s="101">
        <f t="shared" si="95"/>
        <v>0</v>
      </c>
      <c r="H230" s="102">
        <f t="shared" si="95"/>
        <v>0</v>
      </c>
      <c r="I230" s="102">
        <f t="shared" si="95"/>
        <v>0</v>
      </c>
      <c r="J230" s="102">
        <f t="shared" si="95"/>
        <v>0</v>
      </c>
      <c r="K230" s="102">
        <f t="shared" si="95"/>
        <v>0</v>
      </c>
      <c r="L230" s="103">
        <f t="shared" si="95"/>
        <v>0</v>
      </c>
      <c r="M230" s="104">
        <f t="shared" si="95"/>
        <v>0</v>
      </c>
      <c r="N230" s="104">
        <f t="shared" si="95"/>
        <v>0</v>
      </c>
      <c r="O230" s="340"/>
      <c r="P230" s="105"/>
      <c r="Q230" s="125">
        <f>Q231+Q233</f>
        <v>0</v>
      </c>
      <c r="R230" s="100">
        <f>R231+R233</f>
        <v>0</v>
      </c>
      <c r="S230" s="1"/>
      <c r="T230" s="1"/>
      <c r="U230" s="1"/>
    </row>
    <row r="231" spans="1:21" ht="13.9" hidden="1" customHeight="1" x14ac:dyDescent="0.2">
      <c r="A231" s="438"/>
      <c r="B231" s="132" t="s">
        <v>269</v>
      </c>
      <c r="C231" s="133" t="s">
        <v>55</v>
      </c>
      <c r="D231" s="134">
        <f>SUM(D232:D232)</f>
        <v>0</v>
      </c>
      <c r="E231" s="135"/>
      <c r="F231" s="79">
        <f t="shared" ref="F231:O231" si="96">SUM(F232:F232)</f>
        <v>0</v>
      </c>
      <c r="G231" s="136">
        <f t="shared" si="96"/>
        <v>0</v>
      </c>
      <c r="H231" s="75">
        <f t="shared" si="96"/>
        <v>0</v>
      </c>
      <c r="I231" s="75">
        <f t="shared" si="96"/>
        <v>0</v>
      </c>
      <c r="J231" s="75">
        <f t="shared" si="96"/>
        <v>0</v>
      </c>
      <c r="K231" s="75">
        <f t="shared" si="96"/>
        <v>0</v>
      </c>
      <c r="L231" s="76">
        <f t="shared" si="96"/>
        <v>0</v>
      </c>
      <c r="M231" s="71">
        <f t="shared" si="96"/>
        <v>0</v>
      </c>
      <c r="N231" s="71">
        <f t="shared" si="96"/>
        <v>0</v>
      </c>
      <c r="O231" s="134">
        <f t="shared" si="96"/>
        <v>0</v>
      </c>
      <c r="P231" s="137"/>
      <c r="Q231" s="79">
        <f>SUM(Q232:Q232)</f>
        <v>0</v>
      </c>
      <c r="R231" s="79">
        <f>SUM(R232:R232)</f>
        <v>0</v>
      </c>
      <c r="S231" s="1"/>
      <c r="T231" s="1"/>
      <c r="U231" s="1"/>
    </row>
    <row r="232" spans="1:21" ht="13.9" hidden="1" customHeight="1" x14ac:dyDescent="0.2">
      <c r="A232" s="438"/>
      <c r="B232" s="289"/>
      <c r="C232" s="140" t="s">
        <v>263</v>
      </c>
      <c r="D232" s="141">
        <v>0</v>
      </c>
      <c r="E232" s="99">
        <v>1</v>
      </c>
      <c r="F232" s="166">
        <f>D232*$E$32</f>
        <v>0</v>
      </c>
      <c r="G232" s="143">
        <v>0</v>
      </c>
      <c r="H232" s="144">
        <v>0</v>
      </c>
      <c r="I232" s="144">
        <f>G232-H232</f>
        <v>0</v>
      </c>
      <c r="J232" s="144">
        <v>0</v>
      </c>
      <c r="K232" s="144">
        <v>0</v>
      </c>
      <c r="L232" s="145">
        <f>I232-J232-K232</f>
        <v>0</v>
      </c>
      <c r="M232" s="141">
        <v>0</v>
      </c>
      <c r="N232" s="141">
        <v>0</v>
      </c>
      <c r="O232" s="141">
        <v>0</v>
      </c>
      <c r="P232" s="126">
        <v>1</v>
      </c>
      <c r="Q232" s="166">
        <f>O232*$P$32</f>
        <v>0</v>
      </c>
      <c r="R232" s="209">
        <f>O232*$E$32-O232*$P$32</f>
        <v>0</v>
      </c>
      <c r="S232" s="1"/>
      <c r="T232" s="1"/>
      <c r="U232" s="1"/>
    </row>
    <row r="233" spans="1:21" ht="13.9" hidden="1" customHeight="1" x14ac:dyDescent="0.2">
      <c r="A233" s="438"/>
      <c r="B233" s="132" t="s">
        <v>270</v>
      </c>
      <c r="C233" s="168" t="s">
        <v>76</v>
      </c>
      <c r="D233" s="161">
        <f>SUM(D234:D234)</f>
        <v>0</v>
      </c>
      <c r="E233" s="336"/>
      <c r="F233" s="170">
        <f t="shared" ref="F233:O233" si="97">SUM(F234:F234)</f>
        <v>0</v>
      </c>
      <c r="G233" s="183">
        <f t="shared" si="97"/>
        <v>0</v>
      </c>
      <c r="H233" s="172">
        <f t="shared" si="97"/>
        <v>0</v>
      </c>
      <c r="I233" s="172">
        <f t="shared" si="97"/>
        <v>0</v>
      </c>
      <c r="J233" s="172">
        <f t="shared" si="97"/>
        <v>0</v>
      </c>
      <c r="K233" s="172">
        <f t="shared" si="97"/>
        <v>0</v>
      </c>
      <c r="L233" s="184">
        <f t="shared" si="97"/>
        <v>0</v>
      </c>
      <c r="M233" s="161">
        <f t="shared" si="97"/>
        <v>0</v>
      </c>
      <c r="N233" s="161">
        <f t="shared" si="97"/>
        <v>0</v>
      </c>
      <c r="O233" s="161">
        <f t="shared" si="97"/>
        <v>0</v>
      </c>
      <c r="P233" s="137"/>
      <c r="Q233" s="170">
        <f>SUM(Q234:Q234)</f>
        <v>0</v>
      </c>
      <c r="R233" s="170">
        <f>SUM(R234:R234)</f>
        <v>0</v>
      </c>
      <c r="S233" s="1"/>
      <c r="T233" s="1"/>
      <c r="U233" s="1"/>
    </row>
    <row r="234" spans="1:21" ht="13.9" hidden="1" customHeight="1" x14ac:dyDescent="0.2">
      <c r="A234" s="438"/>
      <c r="B234" s="313"/>
      <c r="C234" s="140" t="s">
        <v>265</v>
      </c>
      <c r="D234" s="141">
        <v>0</v>
      </c>
      <c r="E234" s="165">
        <v>0.78249999999999997</v>
      </c>
      <c r="F234" s="166">
        <f>D234/$E$51</f>
        <v>0</v>
      </c>
      <c r="G234" s="143">
        <v>0</v>
      </c>
      <c r="H234" s="144">
        <v>0</v>
      </c>
      <c r="I234" s="144">
        <f>G234-H234</f>
        <v>0</v>
      </c>
      <c r="J234" s="144">
        <v>0</v>
      </c>
      <c r="K234" s="144">
        <v>0</v>
      </c>
      <c r="L234" s="145">
        <f>I234-J234-K234</f>
        <v>0</v>
      </c>
      <c r="M234" s="141">
        <v>0</v>
      </c>
      <c r="N234" s="141">
        <v>0</v>
      </c>
      <c r="O234" s="141">
        <v>0</v>
      </c>
      <c r="P234" s="126">
        <v>0.77969999999999995</v>
      </c>
      <c r="Q234" s="166">
        <f>O234/$P$51</f>
        <v>0</v>
      </c>
      <c r="R234" s="209">
        <f>O234*$E$51-O234*$P$51</f>
        <v>0</v>
      </c>
      <c r="S234" s="1"/>
      <c r="T234" s="1"/>
      <c r="U234" s="1"/>
    </row>
    <row r="235" spans="1:21" ht="13.9" hidden="1" customHeight="1" x14ac:dyDescent="0.2">
      <c r="A235" s="438"/>
      <c r="B235" s="212" t="s">
        <v>271</v>
      </c>
      <c r="C235" s="80" t="s">
        <v>217</v>
      </c>
      <c r="D235" s="341"/>
      <c r="E235" s="288"/>
      <c r="F235" s="220">
        <f t="shared" ref="F235:N235" si="98">F236</f>
        <v>0</v>
      </c>
      <c r="G235" s="106">
        <f t="shared" si="98"/>
        <v>0</v>
      </c>
      <c r="H235" s="51">
        <f t="shared" si="98"/>
        <v>0</v>
      </c>
      <c r="I235" s="51">
        <f t="shared" si="98"/>
        <v>0</v>
      </c>
      <c r="J235" s="51">
        <f t="shared" si="98"/>
        <v>0</v>
      </c>
      <c r="K235" s="51">
        <f t="shared" si="98"/>
        <v>0</v>
      </c>
      <c r="L235" s="52">
        <f t="shared" si="98"/>
        <v>0</v>
      </c>
      <c r="M235" s="53">
        <f t="shared" si="98"/>
        <v>0</v>
      </c>
      <c r="N235" s="53">
        <f t="shared" si="98"/>
        <v>0</v>
      </c>
      <c r="O235" s="335"/>
      <c r="P235" s="54"/>
      <c r="Q235" s="220">
        <f>Q236</f>
        <v>0</v>
      </c>
      <c r="R235" s="49">
        <f>R236</f>
        <v>0</v>
      </c>
      <c r="S235" s="1"/>
      <c r="T235" s="1"/>
      <c r="U235" s="1"/>
    </row>
    <row r="236" spans="1:21" ht="13.9" hidden="1" customHeight="1" x14ac:dyDescent="0.2">
      <c r="A236" s="438"/>
      <c r="B236" s="313" t="s">
        <v>272</v>
      </c>
      <c r="C236" s="155" t="s">
        <v>55</v>
      </c>
      <c r="D236" s="98">
        <f>SUM(D237:D237)</f>
        <v>0</v>
      </c>
      <c r="E236" s="278"/>
      <c r="F236" s="125">
        <f t="shared" ref="F236:O236" si="99">SUM(F237:F237)</f>
        <v>0</v>
      </c>
      <c r="G236" s="101">
        <f t="shared" si="99"/>
        <v>0</v>
      </c>
      <c r="H236" s="102">
        <f t="shared" si="99"/>
        <v>0</v>
      </c>
      <c r="I236" s="102">
        <f t="shared" si="99"/>
        <v>0</v>
      </c>
      <c r="J236" s="102">
        <f t="shared" si="99"/>
        <v>0</v>
      </c>
      <c r="K236" s="102">
        <f t="shared" si="99"/>
        <v>0</v>
      </c>
      <c r="L236" s="103">
        <f t="shared" si="99"/>
        <v>0</v>
      </c>
      <c r="M236" s="104">
        <f t="shared" si="99"/>
        <v>0</v>
      </c>
      <c r="N236" s="104">
        <f t="shared" si="99"/>
        <v>0</v>
      </c>
      <c r="O236" s="98">
        <f t="shared" si="99"/>
        <v>0</v>
      </c>
      <c r="P236" s="137"/>
      <c r="Q236" s="79">
        <f>SUM(Q237:Q237)</f>
        <v>0</v>
      </c>
      <c r="R236" s="79">
        <f>SUM(R237:R237)</f>
        <v>0</v>
      </c>
      <c r="S236" s="1"/>
      <c r="T236" s="1"/>
      <c r="U236" s="1"/>
    </row>
    <row r="237" spans="1:21" ht="13.9" hidden="1" customHeight="1" x14ac:dyDescent="0.2">
      <c r="A237" s="438"/>
      <c r="B237" s="289"/>
      <c r="C237" s="140" t="s">
        <v>273</v>
      </c>
      <c r="D237" s="141">
        <v>0</v>
      </c>
      <c r="E237" s="99">
        <v>1</v>
      </c>
      <c r="F237" s="166">
        <f>D237*$E$32</f>
        <v>0</v>
      </c>
      <c r="G237" s="143">
        <v>0</v>
      </c>
      <c r="H237" s="144">
        <v>0</v>
      </c>
      <c r="I237" s="144">
        <f>G237-H237</f>
        <v>0</v>
      </c>
      <c r="J237" s="144">
        <v>0</v>
      </c>
      <c r="K237" s="144">
        <v>0</v>
      </c>
      <c r="L237" s="145">
        <f>I237-J237-K237</f>
        <v>0</v>
      </c>
      <c r="M237" s="141">
        <v>0</v>
      </c>
      <c r="N237" s="141">
        <v>0</v>
      </c>
      <c r="O237" s="141">
        <v>0</v>
      </c>
      <c r="P237" s="126">
        <v>1</v>
      </c>
      <c r="Q237" s="166">
        <f>O237*$P$32</f>
        <v>0</v>
      </c>
      <c r="R237" s="209">
        <f>O237*$E$32-O237*$P$32</f>
        <v>0</v>
      </c>
      <c r="S237" s="1"/>
      <c r="T237" s="1"/>
      <c r="U237" s="1"/>
    </row>
    <row r="238" spans="1:21" ht="13.9" hidden="1" customHeight="1" x14ac:dyDescent="0.2">
      <c r="A238" s="438"/>
      <c r="B238" s="132" t="s">
        <v>274</v>
      </c>
      <c r="C238" s="70" t="s">
        <v>275</v>
      </c>
      <c r="D238" s="134">
        <f>SUM(D239:D239)</f>
        <v>0</v>
      </c>
      <c r="E238" s="135"/>
      <c r="F238" s="79">
        <f t="shared" ref="F238:O238" si="100">SUM(F239:F239)</f>
        <v>0</v>
      </c>
      <c r="G238" s="136">
        <f t="shared" si="100"/>
        <v>0</v>
      </c>
      <c r="H238" s="75">
        <f t="shared" si="100"/>
        <v>0</v>
      </c>
      <c r="I238" s="75">
        <f t="shared" si="100"/>
        <v>0</v>
      </c>
      <c r="J238" s="75">
        <f t="shared" si="100"/>
        <v>0</v>
      </c>
      <c r="K238" s="75">
        <f t="shared" si="100"/>
        <v>0</v>
      </c>
      <c r="L238" s="76">
        <f t="shared" si="100"/>
        <v>0</v>
      </c>
      <c r="M238" s="71">
        <f t="shared" si="100"/>
        <v>0</v>
      </c>
      <c r="N238" s="71">
        <f t="shared" si="100"/>
        <v>0</v>
      </c>
      <c r="O238" s="134">
        <f t="shared" si="100"/>
        <v>0</v>
      </c>
      <c r="P238" s="137"/>
      <c r="Q238" s="79">
        <f>SUM(Q239:Q239)</f>
        <v>0</v>
      </c>
      <c r="R238" s="79">
        <f>SUM(R239:R239)</f>
        <v>0</v>
      </c>
      <c r="S238" s="1"/>
      <c r="T238" s="1"/>
      <c r="U238" s="1"/>
    </row>
    <row r="239" spans="1:21" ht="13.9" hidden="1" customHeight="1" x14ac:dyDescent="0.2">
      <c r="A239" s="438"/>
      <c r="B239" s="313"/>
      <c r="C239" s="140" t="s">
        <v>276</v>
      </c>
      <c r="D239" s="141">
        <v>0</v>
      </c>
      <c r="E239" s="165">
        <v>10.787100000000001</v>
      </c>
      <c r="F239" s="166">
        <f>D239/$E$58</f>
        <v>0</v>
      </c>
      <c r="G239" s="143">
        <v>0</v>
      </c>
      <c r="H239" s="144">
        <v>0</v>
      </c>
      <c r="I239" s="144">
        <f>G239-H239</f>
        <v>0</v>
      </c>
      <c r="J239" s="144">
        <v>0</v>
      </c>
      <c r="K239" s="144">
        <v>0</v>
      </c>
      <c r="L239" s="145">
        <f>I239-J239-K239</f>
        <v>0</v>
      </c>
      <c r="M239" s="141">
        <v>0</v>
      </c>
      <c r="N239" s="141">
        <v>0</v>
      </c>
      <c r="O239" s="141">
        <v>0</v>
      </c>
      <c r="P239" s="167">
        <v>10.544700000000001</v>
      </c>
      <c r="Q239" s="166">
        <f>O239/$P$58</f>
        <v>0</v>
      </c>
      <c r="R239" s="209">
        <f>O239*$E$58-O239*$P$58</f>
        <v>0</v>
      </c>
      <c r="S239" s="1"/>
      <c r="T239" s="1"/>
      <c r="U239" s="1"/>
    </row>
    <row r="240" spans="1:21" ht="13.9" hidden="1" customHeight="1" x14ac:dyDescent="0.2">
      <c r="A240" s="438"/>
      <c r="B240" s="195" t="s">
        <v>45</v>
      </c>
      <c r="C240" s="80" t="s">
        <v>31</v>
      </c>
      <c r="D240" s="288"/>
      <c r="E240" s="288"/>
      <c r="F240" s="220">
        <f t="shared" ref="F240:N240" si="101">F241+F244+F247</f>
        <v>0</v>
      </c>
      <c r="G240" s="106">
        <f t="shared" si="101"/>
        <v>0</v>
      </c>
      <c r="H240" s="51">
        <f t="shared" si="101"/>
        <v>0</v>
      </c>
      <c r="I240" s="51">
        <f t="shared" si="101"/>
        <v>0</v>
      </c>
      <c r="J240" s="51">
        <f t="shared" si="101"/>
        <v>0</v>
      </c>
      <c r="K240" s="51">
        <f t="shared" si="101"/>
        <v>0</v>
      </c>
      <c r="L240" s="52">
        <f t="shared" si="101"/>
        <v>0</v>
      </c>
      <c r="M240" s="53">
        <f t="shared" si="101"/>
        <v>0</v>
      </c>
      <c r="N240" s="53">
        <f t="shared" si="101"/>
        <v>0</v>
      </c>
      <c r="O240" s="335"/>
      <c r="P240" s="54"/>
      <c r="Q240" s="220">
        <f>Q241+Q244+Q247</f>
        <v>0</v>
      </c>
      <c r="R240" s="49">
        <f>R241+R244+R247</f>
        <v>0</v>
      </c>
      <c r="S240" s="1"/>
      <c r="T240" s="1"/>
      <c r="U240" s="1"/>
    </row>
    <row r="241" spans="1:21" ht="13.9" hidden="1" customHeight="1" x14ac:dyDescent="0.2">
      <c r="A241" s="438"/>
      <c r="B241" s="313" t="s">
        <v>277</v>
      </c>
      <c r="C241" s="181" t="s">
        <v>278</v>
      </c>
      <c r="D241" s="261"/>
      <c r="E241" s="278"/>
      <c r="F241" s="125">
        <f t="shared" ref="F241:N241" si="102">SUM(F242:F243)</f>
        <v>0</v>
      </c>
      <c r="G241" s="101">
        <f t="shared" si="102"/>
        <v>0</v>
      </c>
      <c r="H241" s="102">
        <f t="shared" si="102"/>
        <v>0</v>
      </c>
      <c r="I241" s="102">
        <f t="shared" si="102"/>
        <v>0</v>
      </c>
      <c r="J241" s="102">
        <f t="shared" si="102"/>
        <v>0</v>
      </c>
      <c r="K241" s="102">
        <f t="shared" si="102"/>
        <v>0</v>
      </c>
      <c r="L241" s="103">
        <f t="shared" si="102"/>
        <v>0</v>
      </c>
      <c r="M241" s="104">
        <f t="shared" si="102"/>
        <v>0</v>
      </c>
      <c r="N241" s="104">
        <f t="shared" si="102"/>
        <v>0</v>
      </c>
      <c r="O241" s="340"/>
      <c r="P241" s="105"/>
      <c r="Q241" s="125">
        <f>SUM(Q242:Q243)</f>
        <v>0</v>
      </c>
      <c r="R241" s="100">
        <f>SUM(R242:R243)</f>
        <v>0</v>
      </c>
      <c r="S241" s="1"/>
      <c r="T241" s="1"/>
      <c r="U241" s="1"/>
    </row>
    <row r="242" spans="1:21" ht="13.9" hidden="1" customHeight="1" x14ac:dyDescent="0.2">
      <c r="A242" s="438"/>
      <c r="B242" s="313"/>
      <c r="C242" s="140" t="s">
        <v>55</v>
      </c>
      <c r="D242" s="142">
        <v>0</v>
      </c>
      <c r="E242" s="99">
        <v>1</v>
      </c>
      <c r="F242" s="226">
        <f>D242*$E$32</f>
        <v>0</v>
      </c>
      <c r="G242" s="223">
        <v>0</v>
      </c>
      <c r="H242" s="224">
        <v>0</v>
      </c>
      <c r="I242" s="224">
        <f>G242-H242</f>
        <v>0</v>
      </c>
      <c r="J242" s="224">
        <v>0</v>
      </c>
      <c r="K242" s="224">
        <v>0</v>
      </c>
      <c r="L242" s="279">
        <f>I242-J242-K242</f>
        <v>0</v>
      </c>
      <c r="M242" s="225">
        <v>0</v>
      </c>
      <c r="N242" s="225">
        <v>0</v>
      </c>
      <c r="O242" s="281">
        <v>0</v>
      </c>
      <c r="P242" s="350">
        <v>1</v>
      </c>
      <c r="Q242" s="226">
        <f>O242*$P$32</f>
        <v>0</v>
      </c>
      <c r="R242" s="343">
        <f>O242*$E$32-O242*$P$32</f>
        <v>0</v>
      </c>
      <c r="S242" s="1"/>
      <c r="T242" s="1"/>
      <c r="U242" s="1"/>
    </row>
    <row r="243" spans="1:21" ht="13.9" hidden="1" customHeight="1" x14ac:dyDescent="0.2">
      <c r="A243" s="438"/>
      <c r="B243" s="313"/>
      <c r="C243" s="140" t="s">
        <v>76</v>
      </c>
      <c r="D243" s="142">
        <v>0</v>
      </c>
      <c r="E243" s="165">
        <v>0.78249999999999997</v>
      </c>
      <c r="F243" s="176">
        <f>D243/$E$51</f>
        <v>0</v>
      </c>
      <c r="G243" s="143">
        <v>0</v>
      </c>
      <c r="H243" s="144">
        <v>0</v>
      </c>
      <c r="I243" s="144">
        <f>G243-H243</f>
        <v>0</v>
      </c>
      <c r="J243" s="144">
        <v>0</v>
      </c>
      <c r="K243" s="144">
        <v>0</v>
      </c>
      <c r="L243" s="145">
        <f>I243-J243-K243</f>
        <v>0</v>
      </c>
      <c r="M243" s="141">
        <v>0</v>
      </c>
      <c r="N243" s="141">
        <v>0</v>
      </c>
      <c r="O243" s="146">
        <v>0</v>
      </c>
      <c r="P243" s="350">
        <v>0.77969999999999995</v>
      </c>
      <c r="Q243" s="176">
        <f>O243/$P$51</f>
        <v>0</v>
      </c>
      <c r="R243" s="209">
        <f>O243*$E$51-O243*$P$51</f>
        <v>0</v>
      </c>
      <c r="S243" s="1"/>
      <c r="T243" s="1"/>
      <c r="U243" s="1"/>
    </row>
    <row r="244" spans="1:21" ht="13.9" hidden="1" customHeight="1" x14ac:dyDescent="0.2">
      <c r="A244" s="438"/>
      <c r="B244" s="132" t="s">
        <v>279</v>
      </c>
      <c r="C244" s="206" t="s">
        <v>120</v>
      </c>
      <c r="D244" s="316"/>
      <c r="E244" s="135"/>
      <c r="F244" s="290">
        <f t="shared" ref="F244:N244" si="103">SUM(F245:F246)</f>
        <v>0</v>
      </c>
      <c r="G244" s="136">
        <f t="shared" si="103"/>
        <v>0</v>
      </c>
      <c r="H244" s="75">
        <f t="shared" si="103"/>
        <v>0</v>
      </c>
      <c r="I244" s="75">
        <f t="shared" si="103"/>
        <v>0</v>
      </c>
      <c r="J244" s="75">
        <f t="shared" si="103"/>
        <v>0</v>
      </c>
      <c r="K244" s="75">
        <f t="shared" si="103"/>
        <v>0</v>
      </c>
      <c r="L244" s="76">
        <f t="shared" si="103"/>
        <v>0</v>
      </c>
      <c r="M244" s="71">
        <f t="shared" si="103"/>
        <v>0</v>
      </c>
      <c r="N244" s="71">
        <f t="shared" si="103"/>
        <v>0</v>
      </c>
      <c r="O244" s="138"/>
      <c r="P244" s="138"/>
      <c r="Q244" s="290">
        <f>SUM(Q245:Q246)</f>
        <v>0</v>
      </c>
      <c r="R244" s="79">
        <f>SUM(R245:R246)</f>
        <v>0</v>
      </c>
      <c r="S244" s="1"/>
      <c r="T244" s="1"/>
      <c r="U244" s="1"/>
    </row>
    <row r="245" spans="1:21" ht="13.9" hidden="1" customHeight="1" x14ac:dyDescent="0.2">
      <c r="A245" s="438"/>
      <c r="B245" s="313"/>
      <c r="C245" s="140" t="s">
        <v>55</v>
      </c>
      <c r="D245" s="142">
        <v>0</v>
      </c>
      <c r="E245" s="99">
        <v>1</v>
      </c>
      <c r="F245" s="226">
        <f>D245*$E$32</f>
        <v>0</v>
      </c>
      <c r="G245" s="223">
        <v>0</v>
      </c>
      <c r="H245" s="224">
        <v>0</v>
      </c>
      <c r="I245" s="224">
        <f>G245-H245</f>
        <v>0</v>
      </c>
      <c r="J245" s="224">
        <v>0</v>
      </c>
      <c r="K245" s="224">
        <v>0</v>
      </c>
      <c r="L245" s="279">
        <f>I245-J245-K245</f>
        <v>0</v>
      </c>
      <c r="M245" s="225">
        <v>0</v>
      </c>
      <c r="N245" s="225">
        <v>0</v>
      </c>
      <c r="O245" s="281">
        <v>0</v>
      </c>
      <c r="P245" s="350">
        <v>1</v>
      </c>
      <c r="Q245" s="226">
        <f>O245*$P$32</f>
        <v>0</v>
      </c>
      <c r="R245" s="281">
        <f>O245*$E$32-O245*$P$32</f>
        <v>0</v>
      </c>
      <c r="S245" s="1"/>
      <c r="T245" s="1"/>
      <c r="U245" s="1"/>
    </row>
    <row r="246" spans="1:21" ht="13.9" hidden="1" customHeight="1" x14ac:dyDescent="0.2">
      <c r="A246" s="438"/>
      <c r="B246" s="313"/>
      <c r="C246" s="140" t="s">
        <v>76</v>
      </c>
      <c r="D246" s="142">
        <v>0</v>
      </c>
      <c r="E246" s="165">
        <v>0.78249999999999997</v>
      </c>
      <c r="F246" s="176">
        <f>D246/$E$51</f>
        <v>0</v>
      </c>
      <c r="G246" s="143">
        <v>0</v>
      </c>
      <c r="H246" s="144">
        <v>0</v>
      </c>
      <c r="I246" s="144">
        <f>G246-H246</f>
        <v>0</v>
      </c>
      <c r="J246" s="144">
        <v>0</v>
      </c>
      <c r="K246" s="144">
        <v>0</v>
      </c>
      <c r="L246" s="145">
        <f>I246-J246-K246</f>
        <v>0</v>
      </c>
      <c r="M246" s="141">
        <v>0</v>
      </c>
      <c r="N246" s="141">
        <v>0</v>
      </c>
      <c r="O246" s="146">
        <v>0</v>
      </c>
      <c r="P246" s="350">
        <v>0.77969999999999995</v>
      </c>
      <c r="Q246" s="176">
        <f>O246/$P$51</f>
        <v>0</v>
      </c>
      <c r="R246" s="285">
        <f>O246*$E$51-O246*$P$51</f>
        <v>0</v>
      </c>
      <c r="S246" s="1"/>
      <c r="T246" s="1"/>
      <c r="U246" s="1"/>
    </row>
    <row r="247" spans="1:21" ht="13.9" hidden="1" customHeight="1" x14ac:dyDescent="0.2">
      <c r="A247" s="438"/>
      <c r="B247" s="132" t="s">
        <v>280</v>
      </c>
      <c r="C247" s="206" t="s">
        <v>124</v>
      </c>
      <c r="D247" s="316"/>
      <c r="E247" s="318"/>
      <c r="F247" s="79">
        <f t="shared" ref="F247:N247" si="104">SUM(F248:F250)</f>
        <v>0</v>
      </c>
      <c r="G247" s="136">
        <f t="shared" si="104"/>
        <v>0</v>
      </c>
      <c r="H247" s="75">
        <f t="shared" si="104"/>
        <v>0</v>
      </c>
      <c r="I247" s="75">
        <f t="shared" si="104"/>
        <v>0</v>
      </c>
      <c r="J247" s="75">
        <f t="shared" si="104"/>
        <v>0</v>
      </c>
      <c r="K247" s="75">
        <f t="shared" si="104"/>
        <v>0</v>
      </c>
      <c r="L247" s="76">
        <f t="shared" si="104"/>
        <v>0</v>
      </c>
      <c r="M247" s="71">
        <f t="shared" si="104"/>
        <v>0</v>
      </c>
      <c r="N247" s="71">
        <f t="shared" si="104"/>
        <v>0</v>
      </c>
      <c r="O247" s="138"/>
      <c r="P247" s="138"/>
      <c r="Q247" s="290">
        <f>SUM(Q248:Q250)</f>
        <v>0</v>
      </c>
      <c r="R247" s="79">
        <f>SUM(R248:R250)</f>
        <v>0</v>
      </c>
      <c r="S247" s="1"/>
      <c r="T247" s="1"/>
      <c r="U247" s="1"/>
    </row>
    <row r="248" spans="1:21" ht="13.9" hidden="1" customHeight="1" x14ac:dyDescent="0.2">
      <c r="A248" s="438"/>
      <c r="B248" s="313"/>
      <c r="C248" s="140" t="s">
        <v>55</v>
      </c>
      <c r="D248" s="141">
        <v>0</v>
      </c>
      <c r="E248" s="240">
        <v>1</v>
      </c>
      <c r="F248" s="209">
        <f>D248*$E$32</f>
        <v>0</v>
      </c>
      <c r="G248" s="223">
        <v>0</v>
      </c>
      <c r="H248" s="224">
        <v>0</v>
      </c>
      <c r="I248" s="224">
        <f>G248-H248</f>
        <v>0</v>
      </c>
      <c r="J248" s="224">
        <v>0</v>
      </c>
      <c r="K248" s="224">
        <v>0</v>
      </c>
      <c r="L248" s="279">
        <f>I248-J248-K248</f>
        <v>0</v>
      </c>
      <c r="M248" s="225">
        <v>0</v>
      </c>
      <c r="N248" s="225">
        <v>0</v>
      </c>
      <c r="O248" s="281">
        <v>0</v>
      </c>
      <c r="P248" s="350">
        <v>1</v>
      </c>
      <c r="Q248" s="226">
        <f>O248*$P$32</f>
        <v>0</v>
      </c>
      <c r="R248" s="281">
        <f>O248*$E$32-O248*$P$32</f>
        <v>0</v>
      </c>
      <c r="S248" s="1"/>
      <c r="T248" s="1"/>
      <c r="U248" s="1"/>
    </row>
    <row r="249" spans="1:21" ht="13.9" hidden="1" customHeight="1" x14ac:dyDescent="0.2">
      <c r="A249" s="438"/>
      <c r="B249" s="313"/>
      <c r="C249" s="140" t="s">
        <v>76</v>
      </c>
      <c r="D249" s="141">
        <v>0</v>
      </c>
      <c r="E249" s="351">
        <v>0.78249999999999997</v>
      </c>
      <c r="F249" s="166">
        <f>D249/$E$51</f>
        <v>0</v>
      </c>
      <c r="G249" s="143">
        <v>0</v>
      </c>
      <c r="H249" s="144">
        <v>0</v>
      </c>
      <c r="I249" s="144">
        <f>G249-H249</f>
        <v>0</v>
      </c>
      <c r="J249" s="144">
        <v>0</v>
      </c>
      <c r="K249" s="144">
        <v>0</v>
      </c>
      <c r="L249" s="145">
        <f>I249-J249-K249</f>
        <v>0</v>
      </c>
      <c r="M249" s="141">
        <v>0</v>
      </c>
      <c r="N249" s="141">
        <v>0</v>
      </c>
      <c r="O249" s="146">
        <v>0</v>
      </c>
      <c r="P249" s="350">
        <v>0.77969999999999995</v>
      </c>
      <c r="Q249" s="176">
        <f>O249/$P$51</f>
        <v>0</v>
      </c>
      <c r="R249" s="281">
        <f>O249*$E$51-O249*$P$51</f>
        <v>0</v>
      </c>
      <c r="S249" s="1"/>
      <c r="T249" s="1"/>
      <c r="U249" s="1"/>
    </row>
    <row r="250" spans="1:21" ht="13.9" hidden="1" customHeight="1" x14ac:dyDescent="0.2">
      <c r="A250" s="439"/>
      <c r="B250" s="313"/>
      <c r="C250" s="140" t="s">
        <v>96</v>
      </c>
      <c r="D250" s="141">
        <v>0</v>
      </c>
      <c r="E250" s="351">
        <v>0.70009999999999994</v>
      </c>
      <c r="F250" s="352">
        <f>D250/$E$222</f>
        <v>0</v>
      </c>
      <c r="G250" s="143">
        <v>0</v>
      </c>
      <c r="H250" s="144">
        <v>0</v>
      </c>
      <c r="I250" s="144">
        <f>G250-H250</f>
        <v>0</v>
      </c>
      <c r="J250" s="144">
        <v>0</v>
      </c>
      <c r="K250" s="144">
        <v>0</v>
      </c>
      <c r="L250" s="145">
        <f>I250-J250-K250</f>
        <v>0</v>
      </c>
      <c r="M250" s="141">
        <v>0</v>
      </c>
      <c r="N250" s="141">
        <v>0</v>
      </c>
      <c r="O250" s="353">
        <v>0</v>
      </c>
      <c r="P250" s="354">
        <v>0.67300000000000004</v>
      </c>
      <c r="Q250" s="176">
        <f>O250/$P$222</f>
        <v>0</v>
      </c>
      <c r="R250" s="355">
        <f>O250*$E$222-O250*$P$222</f>
        <v>0</v>
      </c>
      <c r="S250" s="1"/>
      <c r="T250" s="1"/>
      <c r="U250" s="1"/>
    </row>
    <row r="251" spans="1:21" ht="13.9" hidden="1" customHeight="1" x14ac:dyDescent="0.2">
      <c r="A251" s="431" t="s">
        <v>281</v>
      </c>
      <c r="B251" s="356">
        <v>2.2999999999999998</v>
      </c>
      <c r="C251" s="357" t="s">
        <v>46</v>
      </c>
      <c r="D251" s="358">
        <f>D252+D259+D262</f>
        <v>0</v>
      </c>
      <c r="E251" s="328"/>
      <c r="F251" s="331">
        <f t="shared" ref="F251:R251" si="105">F252+F259+F262</f>
        <v>0</v>
      </c>
      <c r="G251" s="190">
        <f t="shared" si="105"/>
        <v>0</v>
      </c>
      <c r="H251" s="191">
        <f t="shared" si="105"/>
        <v>0</v>
      </c>
      <c r="I251" s="191">
        <f t="shared" si="105"/>
        <v>0</v>
      </c>
      <c r="J251" s="191">
        <f t="shared" si="105"/>
        <v>0</v>
      </c>
      <c r="K251" s="191">
        <f t="shared" si="105"/>
        <v>0</v>
      </c>
      <c r="L251" s="192">
        <f t="shared" si="105"/>
        <v>0</v>
      </c>
      <c r="M251" s="193">
        <f t="shared" si="105"/>
        <v>0</v>
      </c>
      <c r="N251" s="193">
        <f t="shared" si="105"/>
        <v>0</v>
      </c>
      <c r="O251" s="329">
        <f t="shared" si="105"/>
        <v>0</v>
      </c>
      <c r="P251" s="330">
        <f t="shared" si="105"/>
        <v>0</v>
      </c>
      <c r="Q251" s="331">
        <f t="shared" si="105"/>
        <v>0</v>
      </c>
      <c r="R251" s="194">
        <f t="shared" si="105"/>
        <v>0</v>
      </c>
      <c r="S251" s="1"/>
      <c r="T251" s="1"/>
      <c r="U251" s="1"/>
    </row>
    <row r="252" spans="1:21" ht="13.9" hidden="1" customHeight="1" x14ac:dyDescent="0.2">
      <c r="A252" s="440"/>
      <c r="B252" s="195" t="s">
        <v>47</v>
      </c>
      <c r="C252" s="80" t="s">
        <v>48</v>
      </c>
      <c r="D252" s="359">
        <f>D253+D256</f>
        <v>0</v>
      </c>
      <c r="E252" s="288"/>
      <c r="F252" s="220">
        <f t="shared" ref="F252:O252" si="106">F253+F256</f>
        <v>0</v>
      </c>
      <c r="G252" s="106">
        <f t="shared" si="106"/>
        <v>0</v>
      </c>
      <c r="H252" s="51">
        <f t="shared" si="106"/>
        <v>0</v>
      </c>
      <c r="I252" s="51">
        <f t="shared" si="106"/>
        <v>0</v>
      </c>
      <c r="J252" s="51">
        <f t="shared" si="106"/>
        <v>0</v>
      </c>
      <c r="K252" s="51">
        <f t="shared" si="106"/>
        <v>0</v>
      </c>
      <c r="L252" s="52">
        <f t="shared" si="106"/>
        <v>0</v>
      </c>
      <c r="M252" s="53">
        <f t="shared" si="106"/>
        <v>0</v>
      </c>
      <c r="N252" s="53">
        <f t="shared" si="106"/>
        <v>0</v>
      </c>
      <c r="O252" s="335">
        <f t="shared" si="106"/>
        <v>0</v>
      </c>
      <c r="P252" s="54"/>
      <c r="Q252" s="220">
        <f>Q253+Q256</f>
        <v>0</v>
      </c>
      <c r="R252" s="49">
        <f>R253+R256</f>
        <v>0</v>
      </c>
      <c r="S252" s="1"/>
      <c r="T252" s="1"/>
      <c r="U252" s="1"/>
    </row>
    <row r="253" spans="1:21" ht="13.9" hidden="1" customHeight="1" x14ac:dyDescent="0.2">
      <c r="A253" s="440"/>
      <c r="B253" s="313" t="s">
        <v>282</v>
      </c>
      <c r="C253" s="255" t="s">
        <v>283</v>
      </c>
      <c r="D253" s="340">
        <f>SUM(D254:D255)</f>
        <v>0</v>
      </c>
      <c r="E253" s="278"/>
      <c r="F253" s="125">
        <f t="shared" ref="F253:O253" si="107">SUM(F254:F255)</f>
        <v>0</v>
      </c>
      <c r="G253" s="101">
        <f t="shared" si="107"/>
        <v>0</v>
      </c>
      <c r="H253" s="102">
        <f t="shared" si="107"/>
        <v>0</v>
      </c>
      <c r="I253" s="102">
        <f t="shared" si="107"/>
        <v>0</v>
      </c>
      <c r="J253" s="102">
        <f t="shared" si="107"/>
        <v>0</v>
      </c>
      <c r="K253" s="102">
        <f t="shared" si="107"/>
        <v>0</v>
      </c>
      <c r="L253" s="103">
        <f t="shared" si="107"/>
        <v>0</v>
      </c>
      <c r="M253" s="104">
        <f t="shared" si="107"/>
        <v>0</v>
      </c>
      <c r="N253" s="104">
        <f t="shared" si="107"/>
        <v>0</v>
      </c>
      <c r="O253" s="340">
        <f t="shared" si="107"/>
        <v>0</v>
      </c>
      <c r="P253" s="105"/>
      <c r="Q253" s="125">
        <f>SUM(Q254:Q255)</f>
        <v>0</v>
      </c>
      <c r="R253" s="100">
        <f>SUM(R254:R255)</f>
        <v>0</v>
      </c>
      <c r="S253" s="1"/>
      <c r="T253" s="1"/>
      <c r="U253" s="1"/>
    </row>
    <row r="254" spans="1:21" ht="13.9" hidden="1" customHeight="1" x14ac:dyDescent="0.2">
      <c r="A254" s="440"/>
      <c r="B254" s="289"/>
      <c r="C254" s="140" t="s">
        <v>284</v>
      </c>
      <c r="D254" s="142">
        <v>0</v>
      </c>
      <c r="E254" s="165">
        <v>10.787100000000001</v>
      </c>
      <c r="F254" s="176">
        <f>D254/$E$58</f>
        <v>0</v>
      </c>
      <c r="G254" s="143">
        <v>0</v>
      </c>
      <c r="H254" s="144">
        <v>0</v>
      </c>
      <c r="I254" s="144">
        <f>G254-H254</f>
        <v>0</v>
      </c>
      <c r="J254" s="144">
        <v>0</v>
      </c>
      <c r="K254" s="144">
        <v>0</v>
      </c>
      <c r="L254" s="145">
        <f>I254-J254-K254</f>
        <v>0</v>
      </c>
      <c r="M254" s="141">
        <v>0</v>
      </c>
      <c r="N254" s="141">
        <v>0</v>
      </c>
      <c r="O254" s="141">
        <v>0</v>
      </c>
      <c r="P254" s="167">
        <v>10.544700000000001</v>
      </c>
      <c r="Q254" s="166">
        <f>O254/$P$58</f>
        <v>0</v>
      </c>
      <c r="R254" s="281">
        <f>O254*$E$58-O254*$P$58</f>
        <v>0</v>
      </c>
      <c r="S254" s="1"/>
      <c r="T254" s="1"/>
      <c r="U254" s="1"/>
    </row>
    <row r="255" spans="1:21" ht="13.9" hidden="1" customHeight="1" x14ac:dyDescent="0.2">
      <c r="A255" s="440"/>
      <c r="B255" s="289"/>
      <c r="C255" s="140" t="s">
        <v>285</v>
      </c>
      <c r="D255" s="142">
        <v>0</v>
      </c>
      <c r="E255" s="165"/>
      <c r="F255" s="176">
        <f>D255/$E$58</f>
        <v>0</v>
      </c>
      <c r="G255" s="143">
        <v>0</v>
      </c>
      <c r="H255" s="144">
        <v>0</v>
      </c>
      <c r="I255" s="144">
        <f>G255-H255</f>
        <v>0</v>
      </c>
      <c r="J255" s="144">
        <v>0</v>
      </c>
      <c r="K255" s="144">
        <v>0</v>
      </c>
      <c r="L255" s="145">
        <f>I255-J255-K255</f>
        <v>0</v>
      </c>
      <c r="M255" s="141">
        <v>0</v>
      </c>
      <c r="N255" s="141">
        <v>0</v>
      </c>
      <c r="O255" s="141">
        <v>0</v>
      </c>
      <c r="P255" s="148"/>
      <c r="Q255" s="166">
        <f>O255/$P$58</f>
        <v>0</v>
      </c>
      <c r="R255" s="281">
        <f>O255*$E$58-O255*$P$58</f>
        <v>0</v>
      </c>
      <c r="S255" s="1"/>
      <c r="T255" s="1"/>
      <c r="U255" s="1"/>
    </row>
    <row r="256" spans="1:21" ht="13.9" hidden="1" customHeight="1" x14ac:dyDescent="0.2">
      <c r="A256" s="440"/>
      <c r="B256" s="69" t="s">
        <v>286</v>
      </c>
      <c r="C256" s="360" t="s">
        <v>287</v>
      </c>
      <c r="D256" s="361">
        <f>SUM(D257:D258)</f>
        <v>0</v>
      </c>
      <c r="E256" s="135"/>
      <c r="F256" s="290">
        <f t="shared" ref="F256:O256" si="108">SUM(F257:F258)</f>
        <v>0</v>
      </c>
      <c r="G256" s="136">
        <f t="shared" si="108"/>
        <v>0</v>
      </c>
      <c r="H256" s="75">
        <f t="shared" si="108"/>
        <v>0</v>
      </c>
      <c r="I256" s="75">
        <f t="shared" si="108"/>
        <v>0</v>
      </c>
      <c r="J256" s="75">
        <f t="shared" si="108"/>
        <v>0</v>
      </c>
      <c r="K256" s="75">
        <f t="shared" si="108"/>
        <v>0</v>
      </c>
      <c r="L256" s="76">
        <f t="shared" si="108"/>
        <v>0</v>
      </c>
      <c r="M256" s="71">
        <f t="shared" si="108"/>
        <v>0</v>
      </c>
      <c r="N256" s="71">
        <f t="shared" si="108"/>
        <v>0</v>
      </c>
      <c r="O256" s="361">
        <f t="shared" si="108"/>
        <v>0</v>
      </c>
      <c r="P256" s="77"/>
      <c r="Q256" s="290">
        <f>SUM(Q257:Q258)</f>
        <v>0</v>
      </c>
      <c r="R256" s="79">
        <f>SUM(R257:R258)</f>
        <v>0</v>
      </c>
      <c r="S256" s="1"/>
      <c r="T256" s="1"/>
      <c r="U256" s="1"/>
    </row>
    <row r="257" spans="1:21" ht="13.9" hidden="1" customHeight="1" x14ac:dyDescent="0.2">
      <c r="A257" s="440"/>
      <c r="B257" s="289"/>
      <c r="C257" s="140" t="s">
        <v>205</v>
      </c>
      <c r="D257" s="142">
        <v>0</v>
      </c>
      <c r="E257" s="165">
        <v>10.787100000000001</v>
      </c>
      <c r="F257" s="176">
        <f>D257/$E$58</f>
        <v>0</v>
      </c>
      <c r="G257" s="143">
        <v>0</v>
      </c>
      <c r="H257" s="144">
        <v>0</v>
      </c>
      <c r="I257" s="144">
        <f>G257-H257</f>
        <v>0</v>
      </c>
      <c r="J257" s="144">
        <v>0</v>
      </c>
      <c r="K257" s="144">
        <v>0</v>
      </c>
      <c r="L257" s="145">
        <f>I257-J257-K257</f>
        <v>0</v>
      </c>
      <c r="M257" s="141">
        <v>0</v>
      </c>
      <c r="N257" s="141">
        <v>0</v>
      </c>
      <c r="O257" s="141">
        <v>0</v>
      </c>
      <c r="P257" s="167">
        <v>10.544700000000001</v>
      </c>
      <c r="Q257" s="166">
        <f>O257/$P$58</f>
        <v>0</v>
      </c>
      <c r="R257" s="281">
        <f>O257*$E$58-O257*$P$58</f>
        <v>0</v>
      </c>
      <c r="S257" s="1"/>
      <c r="T257" s="1"/>
      <c r="U257" s="1"/>
    </row>
    <row r="258" spans="1:21" ht="13.9" hidden="1" customHeight="1" x14ac:dyDescent="0.2">
      <c r="A258" s="441"/>
      <c r="B258" s="289"/>
      <c r="C258" s="140" t="s">
        <v>206</v>
      </c>
      <c r="D258" s="142">
        <v>0</v>
      </c>
      <c r="E258" s="165"/>
      <c r="F258" s="176">
        <f>D258/$E$58</f>
        <v>0</v>
      </c>
      <c r="G258" s="143">
        <v>0</v>
      </c>
      <c r="H258" s="144">
        <v>0</v>
      </c>
      <c r="I258" s="144">
        <f>G258-H258</f>
        <v>0</v>
      </c>
      <c r="J258" s="144">
        <v>0</v>
      </c>
      <c r="K258" s="144">
        <v>0</v>
      </c>
      <c r="L258" s="145">
        <f>I258-J258-K258</f>
        <v>0</v>
      </c>
      <c r="M258" s="141">
        <v>0</v>
      </c>
      <c r="N258" s="141">
        <v>0</v>
      </c>
      <c r="O258" s="141">
        <v>0</v>
      </c>
      <c r="P258" s="148"/>
      <c r="Q258" s="166">
        <f>O258/$P$58</f>
        <v>0</v>
      </c>
      <c r="R258" s="281">
        <f>O258*$E$58-O258*$P$58</f>
        <v>0</v>
      </c>
      <c r="S258" s="1"/>
      <c r="T258" s="1"/>
      <c r="U258" s="1"/>
    </row>
    <row r="259" spans="1:21" ht="13.9" hidden="1" customHeight="1" x14ac:dyDescent="0.2">
      <c r="A259" s="397" t="s">
        <v>288</v>
      </c>
      <c r="B259" s="127" t="s">
        <v>49</v>
      </c>
      <c r="C259" s="128" t="s">
        <v>36</v>
      </c>
      <c r="D259" s="362">
        <f>SUM(D260:D261)</f>
        <v>0</v>
      </c>
      <c r="E259" s="363"/>
      <c r="F259" s="364">
        <f t="shared" ref="F259:O259" si="109">SUM(F260:F261)</f>
        <v>0</v>
      </c>
      <c r="G259" s="365">
        <f t="shared" si="109"/>
        <v>0</v>
      </c>
      <c r="H259" s="366">
        <f t="shared" si="109"/>
        <v>0</v>
      </c>
      <c r="I259" s="366">
        <f t="shared" si="109"/>
        <v>0</v>
      </c>
      <c r="J259" s="366">
        <f t="shared" si="109"/>
        <v>0</v>
      </c>
      <c r="K259" s="366">
        <f t="shared" si="109"/>
        <v>0</v>
      </c>
      <c r="L259" s="367">
        <f t="shared" si="109"/>
        <v>0</v>
      </c>
      <c r="M259" s="368">
        <f t="shared" si="109"/>
        <v>0</v>
      </c>
      <c r="N259" s="368">
        <f t="shared" si="109"/>
        <v>0</v>
      </c>
      <c r="O259" s="362">
        <f t="shared" si="109"/>
        <v>0</v>
      </c>
      <c r="P259" s="369"/>
      <c r="Q259" s="364">
        <f>SUM(Q260:Q261)</f>
        <v>0</v>
      </c>
      <c r="R259" s="370">
        <f>SUM(R260:R261)</f>
        <v>0</v>
      </c>
      <c r="S259" s="1"/>
      <c r="T259" s="1"/>
      <c r="U259" s="1"/>
    </row>
    <row r="260" spans="1:21" ht="13.9" hidden="1" customHeight="1" x14ac:dyDescent="0.2">
      <c r="A260" s="398"/>
      <c r="B260" s="139"/>
      <c r="C260" s="140" t="s">
        <v>263</v>
      </c>
      <c r="D260" s="142">
        <v>0</v>
      </c>
      <c r="E260" s="165">
        <v>10.787100000000001</v>
      </c>
      <c r="F260" s="176">
        <f>D260/$E$58</f>
        <v>0</v>
      </c>
      <c r="G260" s="143">
        <v>0</v>
      </c>
      <c r="H260" s="144">
        <v>0</v>
      </c>
      <c r="I260" s="144">
        <f>G260-H260</f>
        <v>0</v>
      </c>
      <c r="J260" s="144">
        <v>0</v>
      </c>
      <c r="K260" s="144">
        <v>0</v>
      </c>
      <c r="L260" s="145">
        <f>I260-J260-K260</f>
        <v>0</v>
      </c>
      <c r="M260" s="141">
        <v>0</v>
      </c>
      <c r="N260" s="141">
        <v>0</v>
      </c>
      <c r="O260" s="141">
        <v>0</v>
      </c>
      <c r="P260" s="167">
        <v>10.544700000000001</v>
      </c>
      <c r="Q260" s="166">
        <f>O260/$P$58</f>
        <v>0</v>
      </c>
      <c r="R260" s="281">
        <f>O260*$E$58-O260*$P$58</f>
        <v>0</v>
      </c>
      <c r="S260" s="1"/>
      <c r="T260" s="1"/>
      <c r="U260" s="1"/>
    </row>
    <row r="261" spans="1:21" ht="13.9" hidden="1" customHeight="1" x14ac:dyDescent="0.2">
      <c r="A261" s="398"/>
      <c r="B261" s="139"/>
      <c r="C261" s="140" t="s">
        <v>265</v>
      </c>
      <c r="D261" s="142">
        <v>0</v>
      </c>
      <c r="E261" s="165"/>
      <c r="F261" s="176">
        <f>D261/$E$58</f>
        <v>0</v>
      </c>
      <c r="G261" s="143">
        <v>0</v>
      </c>
      <c r="H261" s="144">
        <v>0</v>
      </c>
      <c r="I261" s="144">
        <f>G261-H261</f>
        <v>0</v>
      </c>
      <c r="J261" s="144">
        <v>0</v>
      </c>
      <c r="K261" s="144">
        <v>0</v>
      </c>
      <c r="L261" s="145">
        <f>I261-J261-K261</f>
        <v>0</v>
      </c>
      <c r="M261" s="141">
        <v>0</v>
      </c>
      <c r="N261" s="141">
        <v>0</v>
      </c>
      <c r="O261" s="141">
        <v>0</v>
      </c>
      <c r="P261" s="148"/>
      <c r="Q261" s="166">
        <f>O261/$P$58</f>
        <v>0</v>
      </c>
      <c r="R261" s="281">
        <f>O261*$E$58-O261*$P$58</f>
        <v>0</v>
      </c>
      <c r="S261" s="1"/>
      <c r="T261" s="1"/>
      <c r="U261" s="1"/>
    </row>
    <row r="262" spans="1:21" ht="13.9" hidden="1" customHeight="1" x14ac:dyDescent="0.2">
      <c r="A262" s="429"/>
      <c r="B262" s="212" t="s">
        <v>50</v>
      </c>
      <c r="C262" s="218" t="s">
        <v>38</v>
      </c>
      <c r="D262" s="335">
        <f>SUM(D263:D265)</f>
        <v>0</v>
      </c>
      <c r="E262" s="288"/>
      <c r="F262" s="213">
        <f t="shared" ref="F262:O262" si="110">SUM(F263:F265)</f>
        <v>0</v>
      </c>
      <c r="G262" s="335">
        <f t="shared" si="110"/>
        <v>0</v>
      </c>
      <c r="H262" s="51">
        <f t="shared" si="110"/>
        <v>0</v>
      </c>
      <c r="I262" s="200">
        <f t="shared" si="110"/>
        <v>0</v>
      </c>
      <c r="J262" s="335">
        <f t="shared" si="110"/>
        <v>0</v>
      </c>
      <c r="K262" s="51">
        <f t="shared" si="110"/>
        <v>0</v>
      </c>
      <c r="L262" s="201">
        <f t="shared" si="110"/>
        <v>0</v>
      </c>
      <c r="M262" s="53">
        <f t="shared" si="110"/>
        <v>0</v>
      </c>
      <c r="N262" s="335">
        <f t="shared" si="110"/>
        <v>0</v>
      </c>
      <c r="O262" s="335">
        <f t="shared" si="110"/>
        <v>0</v>
      </c>
      <c r="P262" s="248"/>
      <c r="Q262" s="203">
        <f>SUM(Q263:Q265)</f>
        <v>0</v>
      </c>
      <c r="R262" s="220">
        <f>SUM(R263:R265)</f>
        <v>0</v>
      </c>
      <c r="S262" s="1"/>
      <c r="T262" s="1"/>
      <c r="U262" s="1"/>
    </row>
    <row r="263" spans="1:21" ht="13.9" hidden="1" customHeight="1" x14ac:dyDescent="0.2">
      <c r="A263" s="429"/>
      <c r="B263" s="139" t="s">
        <v>289</v>
      </c>
      <c r="C263" s="140" t="s">
        <v>290</v>
      </c>
      <c r="D263" s="142">
        <v>0</v>
      </c>
      <c r="E263" s="165">
        <v>10.787100000000001</v>
      </c>
      <c r="F263" s="176">
        <f>D263/$E$58</f>
        <v>0</v>
      </c>
      <c r="G263" s="143">
        <v>0</v>
      </c>
      <c r="H263" s="144">
        <v>0</v>
      </c>
      <c r="I263" s="144">
        <f>G263-H263</f>
        <v>0</v>
      </c>
      <c r="J263" s="144">
        <v>0</v>
      </c>
      <c r="K263" s="144">
        <v>0</v>
      </c>
      <c r="L263" s="145">
        <f>I263-J263-K263</f>
        <v>0</v>
      </c>
      <c r="M263" s="141">
        <v>0</v>
      </c>
      <c r="N263" s="141">
        <v>0</v>
      </c>
      <c r="O263" s="141">
        <v>0</v>
      </c>
      <c r="P263" s="167">
        <v>10.544700000000001</v>
      </c>
      <c r="Q263" s="166">
        <f>O263/$P$58</f>
        <v>0</v>
      </c>
      <c r="R263" s="281">
        <f>O263*$E$58-O263*$P$58</f>
        <v>0</v>
      </c>
      <c r="S263" s="1"/>
      <c r="T263" s="1"/>
      <c r="U263" s="1"/>
    </row>
    <row r="264" spans="1:21" ht="13.9" hidden="1" customHeight="1" x14ac:dyDescent="0.2">
      <c r="A264" s="429"/>
      <c r="B264" s="139" t="s">
        <v>291</v>
      </c>
      <c r="C264" s="140" t="s">
        <v>292</v>
      </c>
      <c r="D264" s="142">
        <v>0</v>
      </c>
      <c r="E264" s="165"/>
      <c r="F264" s="176">
        <f>D264/$E$58</f>
        <v>0</v>
      </c>
      <c r="G264" s="143">
        <v>0</v>
      </c>
      <c r="H264" s="144">
        <v>0</v>
      </c>
      <c r="I264" s="144">
        <f>G264-H264</f>
        <v>0</v>
      </c>
      <c r="J264" s="144">
        <v>0</v>
      </c>
      <c r="K264" s="144">
        <v>0</v>
      </c>
      <c r="L264" s="145">
        <f>I264-J264-K264</f>
        <v>0</v>
      </c>
      <c r="M264" s="141">
        <v>0</v>
      </c>
      <c r="N264" s="141">
        <v>0</v>
      </c>
      <c r="O264" s="141">
        <v>0</v>
      </c>
      <c r="P264" s="148"/>
      <c r="Q264" s="166">
        <f>O264/$P$58</f>
        <v>0</v>
      </c>
      <c r="R264" s="281">
        <f>O264*$E$58-O264*$P$58</f>
        <v>0</v>
      </c>
      <c r="S264" s="1"/>
      <c r="T264" s="1"/>
      <c r="U264" s="1"/>
    </row>
    <row r="265" spans="1:21" ht="13.9" hidden="1" customHeight="1" x14ac:dyDescent="0.2">
      <c r="A265" s="429"/>
      <c r="B265" s="139" t="s">
        <v>293</v>
      </c>
      <c r="C265" s="140" t="s">
        <v>294</v>
      </c>
      <c r="D265" s="142">
        <v>0</v>
      </c>
      <c r="E265" s="165"/>
      <c r="F265" s="176">
        <f>D265/$E$58</f>
        <v>0</v>
      </c>
      <c r="G265" s="143">
        <v>0</v>
      </c>
      <c r="H265" s="144">
        <v>0</v>
      </c>
      <c r="I265" s="144">
        <f>G265-H265</f>
        <v>0</v>
      </c>
      <c r="J265" s="144">
        <v>0</v>
      </c>
      <c r="K265" s="144">
        <v>0</v>
      </c>
      <c r="L265" s="145">
        <f>I265-J265-K265</f>
        <v>0</v>
      </c>
      <c r="M265" s="141">
        <v>0</v>
      </c>
      <c r="N265" s="141">
        <v>0</v>
      </c>
      <c r="O265" s="141">
        <v>0</v>
      </c>
      <c r="P265" s="148"/>
      <c r="Q265" s="166">
        <f>O265/$P$58</f>
        <v>0</v>
      </c>
      <c r="R265" s="281">
        <f>O265*$E$58-O265*$P$58</f>
        <v>0</v>
      </c>
      <c r="S265" s="1"/>
      <c r="T265" s="1"/>
      <c r="U265" s="1"/>
    </row>
    <row r="266" spans="1:21" ht="13.9" hidden="1" customHeight="1" x14ac:dyDescent="0.2">
      <c r="A266" s="430"/>
      <c r="B266" s="371" t="s">
        <v>295</v>
      </c>
      <c r="C266" s="294" t="s">
        <v>124</v>
      </c>
      <c r="D266" s="372">
        <v>0</v>
      </c>
      <c r="E266" s="322"/>
      <c r="F266" s="373">
        <f>D266/$E$58</f>
        <v>0</v>
      </c>
      <c r="G266" s="374">
        <v>0</v>
      </c>
      <c r="H266" s="375">
        <v>0</v>
      </c>
      <c r="I266" s="375">
        <f>G266-H266</f>
        <v>0</v>
      </c>
      <c r="J266" s="375">
        <v>0</v>
      </c>
      <c r="K266" s="375">
        <v>0</v>
      </c>
      <c r="L266" s="376">
        <f>I266-J266-K266</f>
        <v>0</v>
      </c>
      <c r="M266" s="377">
        <v>0</v>
      </c>
      <c r="N266" s="377">
        <v>0</v>
      </c>
      <c r="O266" s="377">
        <v>0</v>
      </c>
      <c r="P266" s="378"/>
      <c r="Q266" s="352">
        <f>O266/$P$58</f>
        <v>0</v>
      </c>
      <c r="R266" s="355">
        <f>O266*$E$58-O266*$P$58</f>
        <v>0</v>
      </c>
      <c r="S266" s="1"/>
      <c r="T266" s="1"/>
      <c r="U266" s="1"/>
    </row>
    <row r="267" spans="1:21" ht="13.5" thickTop="1" x14ac:dyDescent="0.2">
      <c r="S267" s="1"/>
      <c r="T267" s="1"/>
      <c r="U267" s="1"/>
    </row>
    <row r="268" spans="1:21" x14ac:dyDescent="0.2">
      <c r="B268" s="1"/>
      <c r="F268" s="380"/>
      <c r="G268" s="291"/>
      <c r="S268" s="1"/>
      <c r="T268" s="1"/>
      <c r="U268" s="1"/>
    </row>
    <row r="269" spans="1:21" x14ac:dyDescent="0.2">
      <c r="B269" s="1"/>
      <c r="D269" s="381"/>
      <c r="E269" s="382"/>
      <c r="S269" s="1"/>
      <c r="T269" s="1"/>
      <c r="U269" s="1"/>
    </row>
    <row r="270" spans="1:21" x14ac:dyDescent="0.2">
      <c r="B270" s="1"/>
      <c r="D270" s="383"/>
      <c r="O270" s="384"/>
      <c r="S270" s="1"/>
      <c r="T270" s="1"/>
      <c r="U270" s="1"/>
    </row>
    <row r="271" spans="1:21" x14ac:dyDescent="0.2">
      <c r="B271" s="1"/>
      <c r="D271" s="381"/>
      <c r="F271" s="385"/>
      <c r="S271" s="1"/>
      <c r="T271" s="1"/>
      <c r="U271" s="1"/>
    </row>
    <row r="272" spans="1:21" x14ac:dyDescent="0.2">
      <c r="B272" s="1"/>
      <c r="D272" s="386"/>
      <c r="S272" s="1"/>
      <c r="T272" s="1"/>
      <c r="U272" s="1"/>
    </row>
    <row r="273" spans="2:21" x14ac:dyDescent="0.2">
      <c r="B273" s="1"/>
      <c r="G273" s="379"/>
      <c r="H273" s="379"/>
      <c r="I273" s="379"/>
      <c r="J273" s="379"/>
      <c r="S273" s="1"/>
      <c r="T273" s="1"/>
      <c r="U273" s="1"/>
    </row>
    <row r="274" spans="2:21" x14ac:dyDescent="0.2">
      <c r="C274" s="387"/>
    </row>
    <row r="275" spans="2:21" x14ac:dyDescent="0.2">
      <c r="B275" s="1"/>
      <c r="C275" s="387"/>
      <c r="N275" s="388"/>
      <c r="S275" s="1"/>
      <c r="T275" s="1"/>
      <c r="U275" s="1"/>
    </row>
    <row r="276" spans="2:21" x14ac:dyDescent="0.2">
      <c r="B276" s="1"/>
      <c r="C276" s="387"/>
      <c r="F276" s="381"/>
      <c r="G276" s="381"/>
      <c r="H276" s="381"/>
      <c r="I276" s="381"/>
      <c r="J276" s="381"/>
      <c r="K276" s="381"/>
      <c r="S276" s="1"/>
      <c r="T276" s="1"/>
      <c r="U276" s="1"/>
    </row>
    <row r="277" spans="2:21" x14ac:dyDescent="0.2">
      <c r="C277" s="387"/>
    </row>
    <row r="278" spans="2:21" x14ac:dyDescent="0.2">
      <c r="C278" s="387"/>
    </row>
    <row r="279" spans="2:21" x14ac:dyDescent="0.2">
      <c r="C279" s="387"/>
    </row>
    <row r="280" spans="2:21" x14ac:dyDescent="0.2">
      <c r="C280" s="387"/>
    </row>
    <row r="281" spans="2:21" x14ac:dyDescent="0.2">
      <c r="C281" s="387"/>
    </row>
    <row r="282" spans="2:21" x14ac:dyDescent="0.2">
      <c r="C282" s="387"/>
    </row>
    <row r="283" spans="2:21" x14ac:dyDescent="0.2">
      <c r="C283" s="387"/>
    </row>
    <row r="284" spans="2:21" x14ac:dyDescent="0.2">
      <c r="C284" s="387"/>
    </row>
    <row r="285" spans="2:21" x14ac:dyDescent="0.2">
      <c r="C285" s="387"/>
    </row>
    <row r="286" spans="2:21" x14ac:dyDescent="0.2">
      <c r="C286" s="387"/>
    </row>
    <row r="287" spans="2:21" x14ac:dyDescent="0.2">
      <c r="C287" s="387"/>
    </row>
    <row r="288" spans="2:21" x14ac:dyDescent="0.2">
      <c r="C288" s="387"/>
    </row>
    <row r="289" spans="3:3" x14ac:dyDescent="0.2">
      <c r="C289" s="387"/>
    </row>
    <row r="290" spans="3:3" x14ac:dyDescent="0.2">
      <c r="C290" s="387"/>
    </row>
    <row r="291" spans="3:3" x14ac:dyDescent="0.2">
      <c r="C291" s="387"/>
    </row>
    <row r="292" spans="3:3" x14ac:dyDescent="0.2">
      <c r="C292" s="387"/>
    </row>
    <row r="293" spans="3:3" x14ac:dyDescent="0.2">
      <c r="C293" s="387"/>
    </row>
    <row r="294" spans="3:3" x14ac:dyDescent="0.2">
      <c r="C294" s="387"/>
    </row>
    <row r="295" spans="3:3" x14ac:dyDescent="0.2">
      <c r="C295" s="387"/>
    </row>
    <row r="296" spans="3:3" x14ac:dyDescent="0.2">
      <c r="C296" s="387"/>
    </row>
    <row r="297" spans="3:3" x14ac:dyDescent="0.2">
      <c r="C297" s="387"/>
    </row>
    <row r="298" spans="3:3" x14ac:dyDescent="0.2">
      <c r="C298" s="387"/>
    </row>
    <row r="299" spans="3:3" x14ac:dyDescent="0.2">
      <c r="C299" s="387"/>
    </row>
    <row r="300" spans="3:3" x14ac:dyDescent="0.2">
      <c r="C300" s="387"/>
    </row>
    <row r="301" spans="3:3" x14ac:dyDescent="0.2">
      <c r="C301" s="387"/>
    </row>
    <row r="302" spans="3:3" x14ac:dyDescent="0.2">
      <c r="C302" s="387"/>
    </row>
    <row r="303" spans="3:3" x14ac:dyDescent="0.2">
      <c r="C303" s="387"/>
    </row>
    <row r="304" spans="3:3" x14ac:dyDescent="0.2">
      <c r="C304" s="387"/>
    </row>
    <row r="305" spans="3:3" x14ac:dyDescent="0.2">
      <c r="C305" s="387"/>
    </row>
    <row r="306" spans="3:3" x14ac:dyDescent="0.2">
      <c r="C306" s="387"/>
    </row>
    <row r="307" spans="3:3" x14ac:dyDescent="0.2">
      <c r="C307" s="387"/>
    </row>
    <row r="308" spans="3:3" x14ac:dyDescent="0.2">
      <c r="C308" s="387"/>
    </row>
    <row r="309" spans="3:3" x14ac:dyDescent="0.2">
      <c r="C309" s="387"/>
    </row>
    <row r="310" spans="3:3" x14ac:dyDescent="0.2">
      <c r="C310" s="387"/>
    </row>
  </sheetData>
  <mergeCells count="23">
    <mergeCell ref="A259:A266"/>
    <mergeCell ref="A60:A94"/>
    <mergeCell ref="A96:A173"/>
    <mergeCell ref="A174:A205"/>
    <mergeCell ref="A207:A217"/>
    <mergeCell ref="A218:A250"/>
    <mergeCell ref="A251:A258"/>
    <mergeCell ref="A28:A59"/>
    <mergeCell ref="C1:R1"/>
    <mergeCell ref="C2:R2"/>
    <mergeCell ref="C3:R3"/>
    <mergeCell ref="C4:C5"/>
    <mergeCell ref="D4:D5"/>
    <mergeCell ref="E4:E5"/>
    <mergeCell ref="F4:F5"/>
    <mergeCell ref="G4:L4"/>
    <mergeCell ref="M4:M5"/>
    <mergeCell ref="N4:N5"/>
    <mergeCell ref="O4:O5"/>
    <mergeCell ref="P4:P5"/>
    <mergeCell ref="Q4:Q5"/>
    <mergeCell ref="R4:R5"/>
    <mergeCell ref="A6:A27"/>
  </mergeCells>
  <printOptions horizontalCentered="1"/>
  <pageMargins left="0.78740157480314965" right="0.78740157480314965" top="0.98425196850393704" bottom="0.98425196850393704" header="0.51181102362204722" footer="0.51181102362204722"/>
  <pageSetup paperSize="17" scale="52" orientation="portrait" r:id="rId1"/>
  <headerFooter alignWithMargins="0"/>
  <ignoredErrors>
    <ignoredError sqref="I186:L192 K28:K30 I53:I55 L53:L55 R53:R55 D54 I57 L57 K60:K61 I67 L67 O67 F81 I81 L81 Q81:R81 I89 L89 J97 L170 F179 Q179:R179 Q185:R185 R186 Q190:R190 F191 Q191:R191 I197 L197 I200 L200 I203 L203 I212 L212 I215 L215 F226 I226:I227 L226:L227 Q226:R226 F232 I232:I233 L232:L233 Q232:R232 F237 I237:I238 L237:L238 Q237:R237 I244 L244 I247 L247 F256 I256 L256 Q256:R256 F259 I259 L259 Q259:R259 F262 I262 L262 Q262:R262 I75 L75" formula="1"/>
    <ignoredError sqref="G31:H31 J31:K31 D170 G170:H170 J170:K170 M170:O170 D262 G262:H262 J262:K262 M262:O262" formulaRange="1"/>
    <ignoredError sqref="K50" formula="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Debt Stocks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2017-07-18T18:56:15Z</dcterms:created>
  <dcterms:modified xsi:type="dcterms:W3CDTF">2017-08-07T20:08:32Z</dcterms:modified>
</cp:coreProperties>
</file>