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3. Estadisticas Lac Debt Group\"/>
    </mc:Choice>
  </mc:AlternateContent>
  <bookViews>
    <workbookView xWindow="0" yWindow="0" windowWidth="20490" windowHeight="8340"/>
  </bookViews>
  <sheets>
    <sheet name="Debt Stock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0" i="1" l="1"/>
  <c r="O40" i="1"/>
  <c r="L40" i="1"/>
  <c r="R269" i="1" l="1"/>
  <c r="Q269" i="1"/>
  <c r="L269" i="1"/>
  <c r="I269" i="1"/>
  <c r="F269" i="1"/>
  <c r="R268" i="1"/>
  <c r="Q268" i="1"/>
  <c r="Q265" i="1" s="1"/>
  <c r="Q27" i="1" s="1"/>
  <c r="L268" i="1"/>
  <c r="I268" i="1"/>
  <c r="F268" i="1"/>
  <c r="R267" i="1"/>
  <c r="Q267" i="1"/>
  <c r="I267" i="1"/>
  <c r="L267" i="1" s="1"/>
  <c r="F267" i="1"/>
  <c r="R266" i="1"/>
  <c r="R265" i="1" s="1"/>
  <c r="R27" i="1" s="1"/>
  <c r="Q266" i="1"/>
  <c r="I266" i="1"/>
  <c r="F266" i="1"/>
  <c r="O265" i="1"/>
  <c r="N265" i="1"/>
  <c r="M265" i="1"/>
  <c r="K265" i="1"/>
  <c r="J265" i="1"/>
  <c r="J27" i="1" s="1"/>
  <c r="H265" i="1"/>
  <c r="G265" i="1"/>
  <c r="F265" i="1"/>
  <c r="F27" i="1" s="1"/>
  <c r="D265" i="1"/>
  <c r="R264" i="1"/>
  <c r="Q264" i="1"/>
  <c r="L264" i="1"/>
  <c r="L262" i="1" s="1"/>
  <c r="I264" i="1"/>
  <c r="F264" i="1"/>
  <c r="R263" i="1"/>
  <c r="Q263" i="1"/>
  <c r="Q262" i="1" s="1"/>
  <c r="Q26" i="1" s="1"/>
  <c r="L263" i="1"/>
  <c r="I263" i="1"/>
  <c r="F263" i="1"/>
  <c r="R262" i="1"/>
  <c r="R26" i="1" s="1"/>
  <c r="O262" i="1"/>
  <c r="N262" i="1"/>
  <c r="M262" i="1"/>
  <c r="K262" i="1"/>
  <c r="J262" i="1"/>
  <c r="I262" i="1"/>
  <c r="H262" i="1"/>
  <c r="G262" i="1"/>
  <c r="G26" i="1" s="1"/>
  <c r="F262" i="1"/>
  <c r="F26" i="1" s="1"/>
  <c r="D262" i="1"/>
  <c r="R261" i="1"/>
  <c r="Q261" i="1"/>
  <c r="L261" i="1"/>
  <c r="L259" i="1" s="1"/>
  <c r="I261" i="1"/>
  <c r="F261" i="1"/>
  <c r="R260" i="1"/>
  <c r="R259" i="1" s="1"/>
  <c r="R255" i="1" s="1"/>
  <c r="Q260" i="1"/>
  <c r="Q259" i="1" s="1"/>
  <c r="L260" i="1"/>
  <c r="I260" i="1"/>
  <c r="F260" i="1"/>
  <c r="O259" i="1"/>
  <c r="N259" i="1"/>
  <c r="N255" i="1" s="1"/>
  <c r="N25" i="1" s="1"/>
  <c r="M259" i="1"/>
  <c r="M255" i="1" s="1"/>
  <c r="M254" i="1" s="1"/>
  <c r="K259" i="1"/>
  <c r="J259" i="1"/>
  <c r="I259" i="1"/>
  <c r="H259" i="1"/>
  <c r="G259" i="1"/>
  <c r="F259" i="1"/>
  <c r="D259" i="1"/>
  <c r="R258" i="1"/>
  <c r="R256" i="1" s="1"/>
  <c r="Q258" i="1"/>
  <c r="I258" i="1"/>
  <c r="L258" i="1" s="1"/>
  <c r="F258" i="1"/>
  <c r="R257" i="1"/>
  <c r="Q257" i="1"/>
  <c r="Q256" i="1" s="1"/>
  <c r="I257" i="1"/>
  <c r="L257" i="1" s="1"/>
  <c r="F257" i="1"/>
  <c r="O256" i="1"/>
  <c r="O255" i="1" s="1"/>
  <c r="O254" i="1" s="1"/>
  <c r="N256" i="1"/>
  <c r="M256" i="1"/>
  <c r="K256" i="1"/>
  <c r="K255" i="1" s="1"/>
  <c r="K25" i="1" s="1"/>
  <c r="K24" i="1" s="1"/>
  <c r="J256" i="1"/>
  <c r="H256" i="1"/>
  <c r="H255" i="1" s="1"/>
  <c r="H254" i="1" s="1"/>
  <c r="G256" i="1"/>
  <c r="G255" i="1" s="1"/>
  <c r="D256" i="1"/>
  <c r="D255" i="1" s="1"/>
  <c r="D254" i="1" s="1"/>
  <c r="J255" i="1"/>
  <c r="P254" i="1"/>
  <c r="N254" i="1"/>
  <c r="K254" i="1"/>
  <c r="G254" i="1"/>
  <c r="R253" i="1"/>
  <c r="Q253" i="1"/>
  <c r="L253" i="1"/>
  <c r="I253" i="1"/>
  <c r="F253" i="1"/>
  <c r="R252" i="1"/>
  <c r="Q252" i="1"/>
  <c r="Q250" i="1" s="1"/>
  <c r="L252" i="1"/>
  <c r="I252" i="1"/>
  <c r="F252" i="1"/>
  <c r="R251" i="1"/>
  <c r="Q251" i="1"/>
  <c r="L251" i="1"/>
  <c r="I251" i="1"/>
  <c r="F251" i="1"/>
  <c r="N250" i="1"/>
  <c r="M250" i="1"/>
  <c r="K250" i="1"/>
  <c r="J250" i="1"/>
  <c r="I250" i="1"/>
  <c r="H250" i="1"/>
  <c r="G250" i="1"/>
  <c r="F250" i="1"/>
  <c r="R249" i="1"/>
  <c r="R247" i="1" s="1"/>
  <c r="Q249" i="1"/>
  <c r="Q247" i="1" s="1"/>
  <c r="L249" i="1"/>
  <c r="I249" i="1"/>
  <c r="F249" i="1"/>
  <c r="F247" i="1" s="1"/>
  <c r="R248" i="1"/>
  <c r="Q248" i="1"/>
  <c r="L248" i="1"/>
  <c r="L247" i="1" s="1"/>
  <c r="I248" i="1"/>
  <c r="I247" i="1" s="1"/>
  <c r="F248" i="1"/>
  <c r="N247" i="1"/>
  <c r="N243" i="1" s="1"/>
  <c r="N23" i="1" s="1"/>
  <c r="M247" i="1"/>
  <c r="K247" i="1"/>
  <c r="J247" i="1"/>
  <c r="J243" i="1" s="1"/>
  <c r="J23" i="1" s="1"/>
  <c r="H247" i="1"/>
  <c r="G247" i="1"/>
  <c r="R246" i="1"/>
  <c r="Q246" i="1"/>
  <c r="L246" i="1"/>
  <c r="I246" i="1"/>
  <c r="F246" i="1"/>
  <c r="F244" i="1" s="1"/>
  <c r="R245" i="1"/>
  <c r="R244" i="1" s="1"/>
  <c r="Q245" i="1"/>
  <c r="L245" i="1"/>
  <c r="L244" i="1" s="1"/>
  <c r="I245" i="1"/>
  <c r="I244" i="1" s="1"/>
  <c r="F245" i="1"/>
  <c r="Q244" i="1"/>
  <c r="N244" i="1"/>
  <c r="M244" i="1"/>
  <c r="M243" i="1" s="1"/>
  <c r="M23" i="1" s="1"/>
  <c r="K244" i="1"/>
  <c r="J244" i="1"/>
  <c r="H244" i="1"/>
  <c r="G244" i="1"/>
  <c r="K243" i="1"/>
  <c r="K23" i="1" s="1"/>
  <c r="H243" i="1"/>
  <c r="H23" i="1" s="1"/>
  <c r="G243" i="1"/>
  <c r="R242" i="1"/>
  <c r="Q242" i="1"/>
  <c r="I242" i="1"/>
  <c r="L242" i="1" s="1"/>
  <c r="L241" i="1" s="1"/>
  <c r="F242" i="1"/>
  <c r="R241" i="1"/>
  <c r="Q241" i="1"/>
  <c r="O241" i="1"/>
  <c r="N241" i="1"/>
  <c r="M241" i="1"/>
  <c r="K241" i="1"/>
  <c r="J241" i="1"/>
  <c r="I241" i="1"/>
  <c r="H241" i="1"/>
  <c r="G241" i="1"/>
  <c r="F241" i="1"/>
  <c r="D241" i="1"/>
  <c r="R240" i="1"/>
  <c r="Q240" i="1"/>
  <c r="Q239" i="1" s="1"/>
  <c r="I240" i="1"/>
  <c r="L240" i="1" s="1"/>
  <c r="L239" i="1" s="1"/>
  <c r="L238" i="1" s="1"/>
  <c r="F240" i="1"/>
  <c r="F239" i="1" s="1"/>
  <c r="R239" i="1"/>
  <c r="R238" i="1" s="1"/>
  <c r="O239" i="1"/>
  <c r="N239" i="1"/>
  <c r="N238" i="1" s="1"/>
  <c r="M239" i="1"/>
  <c r="K239" i="1"/>
  <c r="K238" i="1" s="1"/>
  <c r="J239" i="1"/>
  <c r="J238" i="1" s="1"/>
  <c r="I239" i="1"/>
  <c r="I238" i="1" s="1"/>
  <c r="H239" i="1"/>
  <c r="G239" i="1"/>
  <c r="D239" i="1"/>
  <c r="Q238" i="1"/>
  <c r="M238" i="1"/>
  <c r="H238" i="1"/>
  <c r="G238" i="1"/>
  <c r="F238" i="1"/>
  <c r="R237" i="1"/>
  <c r="R236" i="1" s="1"/>
  <c r="R233" i="1" s="1"/>
  <c r="R232" i="1" s="1"/>
  <c r="Q237" i="1"/>
  <c r="Q236" i="1" s="1"/>
  <c r="I237" i="1"/>
  <c r="F237" i="1"/>
  <c r="F236" i="1" s="1"/>
  <c r="O236" i="1"/>
  <c r="N236" i="1"/>
  <c r="M236" i="1"/>
  <c r="K236" i="1"/>
  <c r="K233" i="1" s="1"/>
  <c r="K232" i="1" s="1"/>
  <c r="J236" i="1"/>
  <c r="H236" i="1"/>
  <c r="G236" i="1"/>
  <c r="G233" i="1" s="1"/>
  <c r="D236" i="1"/>
  <c r="R235" i="1"/>
  <c r="Q235" i="1"/>
  <c r="Q234" i="1" s="1"/>
  <c r="L235" i="1"/>
  <c r="I235" i="1"/>
  <c r="F235" i="1"/>
  <c r="F234" i="1" s="1"/>
  <c r="R234" i="1"/>
  <c r="O234" i="1"/>
  <c r="N234" i="1"/>
  <c r="M234" i="1"/>
  <c r="M233" i="1" s="1"/>
  <c r="M232" i="1" s="1"/>
  <c r="L234" i="1"/>
  <c r="K234" i="1"/>
  <c r="J234" i="1"/>
  <c r="J233" i="1" s="1"/>
  <c r="I234" i="1"/>
  <c r="H234" i="1"/>
  <c r="H233" i="1" s="1"/>
  <c r="H232" i="1" s="1"/>
  <c r="G234" i="1"/>
  <c r="D234" i="1"/>
  <c r="N233" i="1"/>
  <c r="G232" i="1"/>
  <c r="R231" i="1"/>
  <c r="R230" i="1" s="1"/>
  <c r="R227" i="1" s="1"/>
  <c r="Q231" i="1"/>
  <c r="Q230" i="1" s="1"/>
  <c r="Q227" i="1" s="1"/>
  <c r="L231" i="1"/>
  <c r="I231" i="1"/>
  <c r="F231" i="1"/>
  <c r="F230" i="1" s="1"/>
  <c r="O230" i="1"/>
  <c r="N230" i="1"/>
  <c r="M230" i="1"/>
  <c r="M227" i="1" s="1"/>
  <c r="L230" i="1"/>
  <c r="K230" i="1"/>
  <c r="J230" i="1"/>
  <c r="I230" i="1"/>
  <c r="H230" i="1"/>
  <c r="H227" i="1" s="1"/>
  <c r="H223" i="1" s="1"/>
  <c r="G230" i="1"/>
  <c r="D230" i="1"/>
  <c r="R229" i="1"/>
  <c r="R228" i="1" s="1"/>
  <c r="Q229" i="1"/>
  <c r="L229" i="1"/>
  <c r="L228" i="1" s="1"/>
  <c r="L227" i="1" s="1"/>
  <c r="I229" i="1"/>
  <c r="I228" i="1" s="1"/>
  <c r="F229" i="1"/>
  <c r="F228" i="1" s="1"/>
  <c r="F227" i="1" s="1"/>
  <c r="Q228" i="1"/>
  <c r="O228" i="1"/>
  <c r="N228" i="1"/>
  <c r="M228" i="1"/>
  <c r="K228" i="1"/>
  <c r="K227" i="1" s="1"/>
  <c r="K223" i="1" s="1"/>
  <c r="J228" i="1"/>
  <c r="H228" i="1"/>
  <c r="G228" i="1"/>
  <c r="G227" i="1" s="1"/>
  <c r="G223" i="1" s="1"/>
  <c r="G222" i="1" s="1"/>
  <c r="D228" i="1"/>
  <c r="N227" i="1"/>
  <c r="J227" i="1"/>
  <c r="R226" i="1"/>
  <c r="Q226" i="1"/>
  <c r="L226" i="1"/>
  <c r="L224" i="1" s="1"/>
  <c r="I226" i="1"/>
  <c r="F226" i="1"/>
  <c r="R225" i="1"/>
  <c r="Q225" i="1"/>
  <c r="Q224" i="1" s="1"/>
  <c r="L225" i="1"/>
  <c r="I225" i="1"/>
  <c r="F225" i="1"/>
  <c r="R224" i="1"/>
  <c r="O224" i="1"/>
  <c r="N224" i="1"/>
  <c r="N223" i="1" s="1"/>
  <c r="M224" i="1"/>
  <c r="M223" i="1" s="1"/>
  <c r="K224" i="1"/>
  <c r="J224" i="1"/>
  <c r="I224" i="1"/>
  <c r="H224" i="1"/>
  <c r="G224" i="1"/>
  <c r="F224" i="1"/>
  <c r="D224" i="1"/>
  <c r="J223" i="1"/>
  <c r="K222" i="1"/>
  <c r="K221" i="1" s="1"/>
  <c r="K22" i="1" s="1"/>
  <c r="G221" i="1"/>
  <c r="G22" i="1" s="1"/>
  <c r="R220" i="1"/>
  <c r="Q220" i="1"/>
  <c r="L220" i="1"/>
  <c r="L218" i="1" s="1"/>
  <c r="I220" i="1"/>
  <c r="F220" i="1"/>
  <c r="R219" i="1"/>
  <c r="R218" i="1" s="1"/>
  <c r="Q219" i="1"/>
  <c r="Q218" i="1" s="1"/>
  <c r="L219" i="1"/>
  <c r="I219" i="1"/>
  <c r="F219" i="1"/>
  <c r="O218" i="1"/>
  <c r="N218" i="1"/>
  <c r="M218" i="1"/>
  <c r="K218" i="1"/>
  <c r="J218" i="1"/>
  <c r="I218" i="1"/>
  <c r="H218" i="1"/>
  <c r="G218" i="1"/>
  <c r="F218" i="1"/>
  <c r="D218" i="1"/>
  <c r="R217" i="1"/>
  <c r="Q217" i="1"/>
  <c r="I217" i="1"/>
  <c r="L217" i="1" s="1"/>
  <c r="F217" i="1"/>
  <c r="R216" i="1"/>
  <c r="Q216" i="1"/>
  <c r="I216" i="1"/>
  <c r="F216" i="1"/>
  <c r="O215" i="1"/>
  <c r="N215" i="1"/>
  <c r="M215" i="1"/>
  <c r="M211" i="1" s="1"/>
  <c r="K215" i="1"/>
  <c r="K211" i="1" s="1"/>
  <c r="J215" i="1"/>
  <c r="H215" i="1"/>
  <c r="G215" i="1"/>
  <c r="D215" i="1"/>
  <c r="D212" i="1" s="1"/>
  <c r="R214" i="1"/>
  <c r="Q214" i="1"/>
  <c r="Q212" i="1" s="1"/>
  <c r="I214" i="1"/>
  <c r="L214" i="1" s="1"/>
  <c r="F214" i="1"/>
  <c r="R213" i="1"/>
  <c r="Q213" i="1"/>
  <c r="I213" i="1"/>
  <c r="I212" i="1" s="1"/>
  <c r="F213" i="1"/>
  <c r="F212" i="1" s="1"/>
  <c r="O212" i="1"/>
  <c r="N212" i="1"/>
  <c r="M212" i="1"/>
  <c r="K212" i="1"/>
  <c r="J212" i="1"/>
  <c r="J211" i="1" s="1"/>
  <c r="J210" i="1" s="1"/>
  <c r="H212" i="1"/>
  <c r="G212" i="1"/>
  <c r="G211" i="1" s="1"/>
  <c r="G210" i="1" s="1"/>
  <c r="N211" i="1"/>
  <c r="N210" i="1" s="1"/>
  <c r="H211" i="1"/>
  <c r="H210" i="1" s="1"/>
  <c r="M210" i="1"/>
  <c r="K210" i="1"/>
  <c r="K21" i="1" s="1"/>
  <c r="K20" i="1" s="1"/>
  <c r="R208" i="1"/>
  <c r="Q208" i="1"/>
  <c r="Q206" i="1" s="1"/>
  <c r="Q18" i="1" s="1"/>
  <c r="I208" i="1"/>
  <c r="L208" i="1" s="1"/>
  <c r="F208" i="1"/>
  <c r="R207" i="1"/>
  <c r="Q207" i="1"/>
  <c r="I207" i="1"/>
  <c r="F207" i="1"/>
  <c r="O206" i="1"/>
  <c r="N206" i="1"/>
  <c r="M206" i="1"/>
  <c r="K206" i="1"/>
  <c r="K18" i="1" s="1"/>
  <c r="J206" i="1"/>
  <c r="H206" i="1"/>
  <c r="G206" i="1"/>
  <c r="G18" i="1" s="1"/>
  <c r="F206" i="1"/>
  <c r="F18" i="1" s="1"/>
  <c r="D206" i="1"/>
  <c r="R205" i="1"/>
  <c r="Q205" i="1"/>
  <c r="L205" i="1"/>
  <c r="I205" i="1"/>
  <c r="F205" i="1"/>
  <c r="R204" i="1"/>
  <c r="R203" i="1" s="1"/>
  <c r="Q204" i="1"/>
  <c r="Q203" i="1" s="1"/>
  <c r="I204" i="1"/>
  <c r="L204" i="1" s="1"/>
  <c r="F204" i="1"/>
  <c r="O203" i="1"/>
  <c r="N203" i="1"/>
  <c r="M203" i="1"/>
  <c r="K203" i="1"/>
  <c r="J203" i="1"/>
  <c r="I203" i="1"/>
  <c r="H203" i="1"/>
  <c r="G203" i="1"/>
  <c r="F203" i="1"/>
  <c r="R202" i="1"/>
  <c r="Q202" i="1"/>
  <c r="I202" i="1"/>
  <c r="L202" i="1" s="1"/>
  <c r="L200" i="1" s="1"/>
  <c r="F202" i="1"/>
  <c r="F200" i="1" s="1"/>
  <c r="R201" i="1"/>
  <c r="Q201" i="1"/>
  <c r="L201" i="1"/>
  <c r="I201" i="1"/>
  <c r="F201" i="1"/>
  <c r="R200" i="1"/>
  <c r="Q200" i="1"/>
  <c r="O200" i="1"/>
  <c r="N200" i="1"/>
  <c r="M200" i="1"/>
  <c r="K200" i="1"/>
  <c r="J200" i="1"/>
  <c r="H200" i="1"/>
  <c r="H196" i="1" s="1"/>
  <c r="H17" i="1" s="1"/>
  <c r="G200" i="1"/>
  <c r="R199" i="1"/>
  <c r="Q199" i="1"/>
  <c r="L199" i="1"/>
  <c r="I199" i="1"/>
  <c r="F199" i="1"/>
  <c r="R198" i="1"/>
  <c r="R197" i="1" s="1"/>
  <c r="Q198" i="1"/>
  <c r="Q197" i="1" s="1"/>
  <c r="Q196" i="1" s="1"/>
  <c r="I198" i="1"/>
  <c r="L198" i="1" s="1"/>
  <c r="F198" i="1"/>
  <c r="O197" i="1"/>
  <c r="O196" i="1" s="1"/>
  <c r="N197" i="1"/>
  <c r="M197" i="1"/>
  <c r="K197" i="1"/>
  <c r="J197" i="1"/>
  <c r="J196" i="1" s="1"/>
  <c r="J17" i="1" s="1"/>
  <c r="I197" i="1"/>
  <c r="H197" i="1"/>
  <c r="G197" i="1"/>
  <c r="G196" i="1" s="1"/>
  <c r="F197" i="1"/>
  <c r="N196" i="1"/>
  <c r="N17" i="1" s="1"/>
  <c r="M196" i="1"/>
  <c r="K196" i="1"/>
  <c r="F196" i="1"/>
  <c r="F17" i="1" s="1"/>
  <c r="R195" i="1"/>
  <c r="R194" i="1" s="1"/>
  <c r="Q195" i="1"/>
  <c r="Q194" i="1" s="1"/>
  <c r="I195" i="1"/>
  <c r="I194" i="1" s="1"/>
  <c r="F195" i="1"/>
  <c r="F194" i="1" s="1"/>
  <c r="O194" i="1"/>
  <c r="O191" i="1" s="1"/>
  <c r="N194" i="1"/>
  <c r="M194" i="1"/>
  <c r="K194" i="1"/>
  <c r="J194" i="1"/>
  <c r="J191" i="1" s="1"/>
  <c r="H194" i="1"/>
  <c r="G194" i="1"/>
  <c r="G191" i="1" s="1"/>
  <c r="D194" i="1"/>
  <c r="R193" i="1"/>
  <c r="Q193" i="1"/>
  <c r="Q192" i="1" s="1"/>
  <c r="Q191" i="1" s="1"/>
  <c r="L193" i="1"/>
  <c r="I193" i="1"/>
  <c r="F193" i="1"/>
  <c r="R192" i="1"/>
  <c r="O192" i="1"/>
  <c r="N192" i="1"/>
  <c r="M192" i="1"/>
  <c r="L192" i="1"/>
  <c r="K192" i="1"/>
  <c r="J192" i="1"/>
  <c r="I192" i="1"/>
  <c r="H192" i="1"/>
  <c r="H191" i="1" s="1"/>
  <c r="G192" i="1"/>
  <c r="F192" i="1"/>
  <c r="D192" i="1"/>
  <c r="N191" i="1"/>
  <c r="M191" i="1"/>
  <c r="K191" i="1"/>
  <c r="F191" i="1"/>
  <c r="D191" i="1"/>
  <c r="R190" i="1"/>
  <c r="I190" i="1"/>
  <c r="L190" i="1" s="1"/>
  <c r="L189" i="1" s="1"/>
  <c r="R189" i="1"/>
  <c r="Q189" i="1"/>
  <c r="O189" i="1"/>
  <c r="N189" i="1"/>
  <c r="N186" i="1" s="1"/>
  <c r="M189" i="1"/>
  <c r="K189" i="1"/>
  <c r="J189" i="1"/>
  <c r="H189" i="1"/>
  <c r="G189" i="1"/>
  <c r="F189" i="1"/>
  <c r="F186" i="1" s="1"/>
  <c r="F177" i="1" s="1"/>
  <c r="F16" i="1" s="1"/>
  <c r="D189" i="1"/>
  <c r="R188" i="1"/>
  <c r="R187" i="1" s="1"/>
  <c r="R186" i="1" s="1"/>
  <c r="Q188" i="1"/>
  <c r="I188" i="1"/>
  <c r="I187" i="1" s="1"/>
  <c r="F188" i="1"/>
  <c r="Q187" i="1"/>
  <c r="Q186" i="1" s="1"/>
  <c r="O187" i="1"/>
  <c r="O186" i="1" s="1"/>
  <c r="N187" i="1"/>
  <c r="M187" i="1"/>
  <c r="K187" i="1"/>
  <c r="K186" i="1" s="1"/>
  <c r="J187" i="1"/>
  <c r="H187" i="1"/>
  <c r="H186" i="1" s="1"/>
  <c r="G187" i="1"/>
  <c r="G186" i="1" s="1"/>
  <c r="F187" i="1"/>
  <c r="D187" i="1"/>
  <c r="D186" i="1" s="1"/>
  <c r="M186" i="1"/>
  <c r="J186" i="1"/>
  <c r="R185" i="1"/>
  <c r="Q185" i="1"/>
  <c r="F185" i="1"/>
  <c r="R184" i="1"/>
  <c r="Q184" i="1"/>
  <c r="F184" i="1"/>
  <c r="R183" i="1"/>
  <c r="Q183" i="1"/>
  <c r="F183" i="1"/>
  <c r="O182" i="1"/>
  <c r="O177" i="1" s="1"/>
  <c r="N182" i="1"/>
  <c r="M182" i="1"/>
  <c r="L182" i="1"/>
  <c r="K182" i="1"/>
  <c r="J182" i="1"/>
  <c r="I182" i="1"/>
  <c r="H182" i="1"/>
  <c r="G182" i="1"/>
  <c r="G177" i="1" s="1"/>
  <c r="G16" i="1" s="1"/>
  <c r="F182" i="1"/>
  <c r="D182" i="1"/>
  <c r="R181" i="1"/>
  <c r="Q181" i="1"/>
  <c r="F181" i="1"/>
  <c r="R180" i="1"/>
  <c r="Q180" i="1"/>
  <c r="F180" i="1"/>
  <c r="F178" i="1" s="1"/>
  <c r="R179" i="1"/>
  <c r="R178" i="1" s="1"/>
  <c r="Q179" i="1"/>
  <c r="F179" i="1"/>
  <c r="Q178" i="1"/>
  <c r="O178" i="1"/>
  <c r="N178" i="1"/>
  <c r="M178" i="1"/>
  <c r="L178" i="1"/>
  <c r="K178" i="1"/>
  <c r="J178" i="1"/>
  <c r="I178" i="1"/>
  <c r="H178" i="1"/>
  <c r="G178" i="1"/>
  <c r="D178" i="1"/>
  <c r="N177" i="1"/>
  <c r="J177" i="1"/>
  <c r="J16" i="1" s="1"/>
  <c r="R176" i="1"/>
  <c r="Q176" i="1"/>
  <c r="L176" i="1"/>
  <c r="I176" i="1"/>
  <c r="F176" i="1"/>
  <c r="R175" i="1"/>
  <c r="Q175" i="1"/>
  <c r="I175" i="1"/>
  <c r="F175" i="1"/>
  <c r="R174" i="1"/>
  <c r="Q174" i="1"/>
  <c r="Q173" i="1" s="1"/>
  <c r="Q169" i="1" s="1"/>
  <c r="L174" i="1"/>
  <c r="I174" i="1"/>
  <c r="F174" i="1"/>
  <c r="O173" i="1"/>
  <c r="N173" i="1"/>
  <c r="M173" i="1"/>
  <c r="M169" i="1" s="1"/>
  <c r="K173" i="1"/>
  <c r="J173" i="1"/>
  <c r="H173" i="1"/>
  <c r="H169" i="1" s="1"/>
  <c r="G173" i="1"/>
  <c r="D173" i="1"/>
  <c r="R172" i="1"/>
  <c r="Q172" i="1"/>
  <c r="L172" i="1"/>
  <c r="F172" i="1"/>
  <c r="R171" i="1"/>
  <c r="R170" i="1" s="1"/>
  <c r="Q171" i="1"/>
  <c r="L171" i="1"/>
  <c r="L170" i="1" s="1"/>
  <c r="I171" i="1"/>
  <c r="I170" i="1" s="1"/>
  <c r="F171" i="1"/>
  <c r="Q170" i="1"/>
  <c r="O170" i="1"/>
  <c r="N170" i="1"/>
  <c r="M170" i="1"/>
  <c r="K170" i="1"/>
  <c r="K169" i="1" s="1"/>
  <c r="J170" i="1"/>
  <c r="J169" i="1" s="1"/>
  <c r="H170" i="1"/>
  <c r="G170" i="1"/>
  <c r="F170" i="1"/>
  <c r="D170" i="1"/>
  <c r="N169" i="1"/>
  <c r="G169" i="1"/>
  <c r="G96" i="1" s="1"/>
  <c r="G95" i="1" s="1"/>
  <c r="R168" i="1"/>
  <c r="Q168" i="1"/>
  <c r="L168" i="1"/>
  <c r="I168" i="1"/>
  <c r="F168" i="1"/>
  <c r="R167" i="1"/>
  <c r="Q167" i="1"/>
  <c r="F167" i="1"/>
  <c r="R166" i="1"/>
  <c r="Q166" i="1"/>
  <c r="F166" i="1"/>
  <c r="R165" i="1"/>
  <c r="Q165" i="1"/>
  <c r="F165" i="1"/>
  <c r="R164" i="1"/>
  <c r="Q164" i="1"/>
  <c r="F164" i="1"/>
  <c r="R163" i="1"/>
  <c r="Q163" i="1"/>
  <c r="L163" i="1"/>
  <c r="I163" i="1"/>
  <c r="F163" i="1"/>
  <c r="R162" i="1"/>
  <c r="Q162" i="1"/>
  <c r="I162" i="1"/>
  <c r="L162" i="1" s="1"/>
  <c r="F162" i="1"/>
  <c r="R161" i="1"/>
  <c r="Q161" i="1"/>
  <c r="I161" i="1"/>
  <c r="L161" i="1" s="1"/>
  <c r="F161" i="1"/>
  <c r="R160" i="1"/>
  <c r="Q160" i="1"/>
  <c r="L160" i="1"/>
  <c r="I160" i="1"/>
  <c r="F160" i="1"/>
  <c r="R159" i="1"/>
  <c r="Q159" i="1"/>
  <c r="L159" i="1"/>
  <c r="I159" i="1"/>
  <c r="F159" i="1"/>
  <c r="R158" i="1"/>
  <c r="Q158" i="1"/>
  <c r="I158" i="1"/>
  <c r="L158" i="1" s="1"/>
  <c r="F158" i="1"/>
  <c r="R157" i="1"/>
  <c r="Q157" i="1"/>
  <c r="I157" i="1"/>
  <c r="L157" i="1" s="1"/>
  <c r="F157" i="1"/>
  <c r="R156" i="1"/>
  <c r="Q156" i="1"/>
  <c r="L156" i="1"/>
  <c r="I156" i="1"/>
  <c r="F156" i="1"/>
  <c r="R155" i="1"/>
  <c r="Q155" i="1"/>
  <c r="L155" i="1"/>
  <c r="I155" i="1"/>
  <c r="F155" i="1"/>
  <c r="Q154" i="1"/>
  <c r="L154" i="1"/>
  <c r="I154" i="1"/>
  <c r="F154" i="1"/>
  <c r="R153" i="1"/>
  <c r="Q153" i="1"/>
  <c r="I153" i="1"/>
  <c r="L153" i="1" s="1"/>
  <c r="F153" i="1"/>
  <c r="R152" i="1"/>
  <c r="Q152" i="1"/>
  <c r="I152" i="1"/>
  <c r="L152" i="1" s="1"/>
  <c r="F152" i="1"/>
  <c r="R151" i="1"/>
  <c r="Q151" i="1"/>
  <c r="L151" i="1"/>
  <c r="I151" i="1"/>
  <c r="F151" i="1"/>
  <c r="R150" i="1"/>
  <c r="Q150" i="1"/>
  <c r="L150" i="1"/>
  <c r="I150" i="1"/>
  <c r="F150" i="1"/>
  <c r="R149" i="1"/>
  <c r="Q149" i="1"/>
  <c r="I149" i="1"/>
  <c r="L149" i="1" s="1"/>
  <c r="F149" i="1"/>
  <c r="R148" i="1"/>
  <c r="Q148" i="1"/>
  <c r="I148" i="1"/>
  <c r="L148" i="1" s="1"/>
  <c r="F148" i="1"/>
  <c r="R147" i="1"/>
  <c r="Q147" i="1"/>
  <c r="I147" i="1"/>
  <c r="L147" i="1" s="1"/>
  <c r="F147" i="1"/>
  <c r="R146" i="1"/>
  <c r="Q146" i="1"/>
  <c r="L146" i="1"/>
  <c r="I146" i="1"/>
  <c r="F146" i="1"/>
  <c r="R145" i="1"/>
  <c r="Q145" i="1"/>
  <c r="I145" i="1"/>
  <c r="L145" i="1" s="1"/>
  <c r="F145" i="1"/>
  <c r="R144" i="1"/>
  <c r="Q144" i="1"/>
  <c r="I144" i="1"/>
  <c r="L144" i="1" s="1"/>
  <c r="F144" i="1"/>
  <c r="R143" i="1"/>
  <c r="Q143" i="1"/>
  <c r="L143" i="1"/>
  <c r="I143" i="1"/>
  <c r="F143" i="1"/>
  <c r="R142" i="1"/>
  <c r="Q142" i="1"/>
  <c r="L142" i="1"/>
  <c r="I142" i="1"/>
  <c r="F142" i="1"/>
  <c r="R141" i="1"/>
  <c r="Q141" i="1"/>
  <c r="I141" i="1"/>
  <c r="L141" i="1" s="1"/>
  <c r="F141" i="1"/>
  <c r="R140" i="1"/>
  <c r="Q140" i="1"/>
  <c r="I140" i="1"/>
  <c r="L140" i="1" s="1"/>
  <c r="F140" i="1"/>
  <c r="R139" i="1"/>
  <c r="Q139" i="1"/>
  <c r="L139" i="1"/>
  <c r="I139" i="1"/>
  <c r="F139" i="1"/>
  <c r="R138" i="1"/>
  <c r="Q138" i="1"/>
  <c r="L138" i="1"/>
  <c r="I138" i="1"/>
  <c r="F138" i="1"/>
  <c r="R137" i="1"/>
  <c r="Q137" i="1"/>
  <c r="I137" i="1"/>
  <c r="L137" i="1" s="1"/>
  <c r="F137" i="1"/>
  <c r="R136" i="1"/>
  <c r="Q136" i="1"/>
  <c r="I136" i="1"/>
  <c r="L136" i="1" s="1"/>
  <c r="F136" i="1"/>
  <c r="R135" i="1"/>
  <c r="Q135" i="1"/>
  <c r="L135" i="1"/>
  <c r="I135" i="1"/>
  <c r="F135" i="1"/>
  <c r="R134" i="1"/>
  <c r="Q134" i="1"/>
  <c r="L134" i="1"/>
  <c r="I134" i="1"/>
  <c r="F134" i="1"/>
  <c r="R133" i="1"/>
  <c r="Q133" i="1"/>
  <c r="I133" i="1"/>
  <c r="L133" i="1" s="1"/>
  <c r="F133" i="1"/>
  <c r="R132" i="1"/>
  <c r="Q132" i="1"/>
  <c r="L132" i="1"/>
  <c r="I132" i="1"/>
  <c r="F132" i="1"/>
  <c r="R131" i="1"/>
  <c r="Q131" i="1"/>
  <c r="L131" i="1"/>
  <c r="I131" i="1"/>
  <c r="F131" i="1"/>
  <c r="R130" i="1"/>
  <c r="Q130" i="1"/>
  <c r="L130" i="1"/>
  <c r="I130" i="1"/>
  <c r="F130" i="1"/>
  <c r="R129" i="1"/>
  <c r="Q129" i="1"/>
  <c r="I129" i="1"/>
  <c r="L129" i="1" s="1"/>
  <c r="F129" i="1"/>
  <c r="R128" i="1"/>
  <c r="Q128" i="1"/>
  <c r="I128" i="1"/>
  <c r="L128" i="1" s="1"/>
  <c r="F128" i="1"/>
  <c r="R127" i="1"/>
  <c r="Q127" i="1"/>
  <c r="L127" i="1"/>
  <c r="I127" i="1"/>
  <c r="F127" i="1"/>
  <c r="R126" i="1"/>
  <c r="Q126" i="1"/>
  <c r="L126" i="1"/>
  <c r="I126" i="1"/>
  <c r="F126" i="1"/>
  <c r="R125" i="1"/>
  <c r="Q125" i="1"/>
  <c r="L125" i="1"/>
  <c r="I125" i="1"/>
  <c r="F125" i="1"/>
  <c r="R124" i="1"/>
  <c r="Q124" i="1"/>
  <c r="I124" i="1"/>
  <c r="L124" i="1" s="1"/>
  <c r="F124" i="1"/>
  <c r="R123" i="1"/>
  <c r="Q123" i="1"/>
  <c r="I123" i="1"/>
  <c r="L123" i="1" s="1"/>
  <c r="F123" i="1"/>
  <c r="R122" i="1"/>
  <c r="Q122" i="1"/>
  <c r="L122" i="1"/>
  <c r="I122" i="1"/>
  <c r="F122" i="1"/>
  <c r="R121" i="1"/>
  <c r="Q121" i="1"/>
  <c r="I121" i="1"/>
  <c r="L121" i="1" s="1"/>
  <c r="F121" i="1"/>
  <c r="R120" i="1"/>
  <c r="Q120" i="1"/>
  <c r="I120" i="1"/>
  <c r="L120" i="1" s="1"/>
  <c r="F120" i="1"/>
  <c r="Q119" i="1"/>
  <c r="L119" i="1"/>
  <c r="I119" i="1"/>
  <c r="F119" i="1"/>
  <c r="R118" i="1"/>
  <c r="Q118" i="1"/>
  <c r="L118" i="1"/>
  <c r="I118" i="1"/>
  <c r="F118" i="1"/>
  <c r="R117" i="1"/>
  <c r="Q117" i="1"/>
  <c r="L117" i="1"/>
  <c r="I117" i="1"/>
  <c r="F117" i="1"/>
  <c r="R116" i="1"/>
  <c r="Q116" i="1"/>
  <c r="I116" i="1"/>
  <c r="L116" i="1" s="1"/>
  <c r="F116" i="1"/>
  <c r="Q115" i="1"/>
  <c r="L115" i="1"/>
  <c r="I115" i="1"/>
  <c r="F115" i="1"/>
  <c r="R114" i="1"/>
  <c r="Q114" i="1"/>
  <c r="I114" i="1"/>
  <c r="L114" i="1" s="1"/>
  <c r="F114" i="1"/>
  <c r="R113" i="1"/>
  <c r="Q113" i="1"/>
  <c r="I113" i="1"/>
  <c r="L113" i="1" s="1"/>
  <c r="F113" i="1"/>
  <c r="R112" i="1"/>
  <c r="Q112" i="1"/>
  <c r="L112" i="1"/>
  <c r="I112" i="1"/>
  <c r="F112" i="1"/>
  <c r="R111" i="1"/>
  <c r="Q111" i="1"/>
  <c r="I111" i="1"/>
  <c r="L111" i="1" s="1"/>
  <c r="F111" i="1"/>
  <c r="R110" i="1"/>
  <c r="Q110" i="1"/>
  <c r="I110" i="1"/>
  <c r="L110" i="1" s="1"/>
  <c r="F110" i="1"/>
  <c r="R109" i="1"/>
  <c r="Q109" i="1"/>
  <c r="L109" i="1"/>
  <c r="I109" i="1"/>
  <c r="F109" i="1"/>
  <c r="R108" i="1"/>
  <c r="Q108" i="1"/>
  <c r="L108" i="1"/>
  <c r="I108" i="1"/>
  <c r="F108" i="1"/>
  <c r="R107" i="1"/>
  <c r="Q107" i="1"/>
  <c r="I107" i="1"/>
  <c r="L107" i="1" s="1"/>
  <c r="F107" i="1"/>
  <c r="R106" i="1"/>
  <c r="Q106" i="1"/>
  <c r="I106" i="1"/>
  <c r="L106" i="1" s="1"/>
  <c r="F106" i="1"/>
  <c r="R105" i="1"/>
  <c r="Q105" i="1"/>
  <c r="L105" i="1"/>
  <c r="I105" i="1"/>
  <c r="F105" i="1"/>
  <c r="R104" i="1"/>
  <c r="Q104" i="1"/>
  <c r="L104" i="1"/>
  <c r="I104" i="1"/>
  <c r="F104" i="1"/>
  <c r="R103" i="1"/>
  <c r="Q103" i="1"/>
  <c r="I103" i="1"/>
  <c r="L103" i="1" s="1"/>
  <c r="F103" i="1"/>
  <c r="R102" i="1"/>
  <c r="Q102" i="1"/>
  <c r="I102" i="1"/>
  <c r="L102" i="1" s="1"/>
  <c r="F102" i="1"/>
  <c r="F97" i="1" s="1"/>
  <c r="R101" i="1"/>
  <c r="Q101" i="1"/>
  <c r="I101" i="1"/>
  <c r="L101" i="1" s="1"/>
  <c r="F101" i="1"/>
  <c r="R100" i="1"/>
  <c r="Q100" i="1"/>
  <c r="L100" i="1"/>
  <c r="I100" i="1"/>
  <c r="F100" i="1"/>
  <c r="R99" i="1"/>
  <c r="Q99" i="1"/>
  <c r="I99" i="1"/>
  <c r="L99" i="1" s="1"/>
  <c r="F99" i="1"/>
  <c r="R98" i="1"/>
  <c r="Q98" i="1"/>
  <c r="L98" i="1"/>
  <c r="I98" i="1"/>
  <c r="F98" i="1"/>
  <c r="O97" i="1"/>
  <c r="N97" i="1"/>
  <c r="M97" i="1"/>
  <c r="M96" i="1" s="1"/>
  <c r="M95" i="1" s="1"/>
  <c r="K97" i="1"/>
  <c r="K96" i="1" s="1"/>
  <c r="K95" i="1" s="1"/>
  <c r="J97" i="1"/>
  <c r="J96" i="1" s="1"/>
  <c r="J95" i="1" s="1"/>
  <c r="J15" i="1" s="1"/>
  <c r="J14" i="1" s="1"/>
  <c r="H97" i="1"/>
  <c r="G97" i="1"/>
  <c r="D97" i="1"/>
  <c r="H96" i="1"/>
  <c r="H95" i="1" s="1"/>
  <c r="R93" i="1"/>
  <c r="Q93" i="1"/>
  <c r="Q91" i="1" s="1"/>
  <c r="F93" i="1"/>
  <c r="R92" i="1"/>
  <c r="Q92" i="1"/>
  <c r="F92" i="1"/>
  <c r="N91" i="1"/>
  <c r="M91" i="1"/>
  <c r="L91" i="1"/>
  <c r="K91" i="1"/>
  <c r="K84" i="1" s="1"/>
  <c r="K13" i="1" s="1"/>
  <c r="J91" i="1"/>
  <c r="I91" i="1"/>
  <c r="H91" i="1"/>
  <c r="G91" i="1"/>
  <c r="R90" i="1"/>
  <c r="Q90" i="1"/>
  <c r="L90" i="1"/>
  <c r="I90" i="1"/>
  <c r="I88" i="1" s="1"/>
  <c r="F90" i="1"/>
  <c r="F88" i="1" s="1"/>
  <c r="R89" i="1"/>
  <c r="Q89" i="1"/>
  <c r="I89" i="1"/>
  <c r="L89" i="1" s="1"/>
  <c r="R88" i="1"/>
  <c r="N88" i="1"/>
  <c r="M88" i="1"/>
  <c r="L88" i="1"/>
  <c r="K88" i="1"/>
  <c r="J88" i="1"/>
  <c r="H88" i="1"/>
  <c r="H84" i="1" s="1"/>
  <c r="G88" i="1"/>
  <c r="G84" i="1" s="1"/>
  <c r="R87" i="1"/>
  <c r="Q87" i="1"/>
  <c r="L87" i="1"/>
  <c r="I87" i="1"/>
  <c r="F87" i="1"/>
  <c r="R86" i="1"/>
  <c r="Q86" i="1"/>
  <c r="I86" i="1"/>
  <c r="L86" i="1" s="1"/>
  <c r="F86" i="1"/>
  <c r="N85" i="1"/>
  <c r="M85" i="1"/>
  <c r="K85" i="1"/>
  <c r="J85" i="1"/>
  <c r="J84" i="1" s="1"/>
  <c r="J13" i="1" s="1"/>
  <c r="I85" i="1"/>
  <c r="H85" i="1"/>
  <c r="G85" i="1"/>
  <c r="N84" i="1"/>
  <c r="M84" i="1"/>
  <c r="M13" i="1" s="1"/>
  <c r="R83" i="1"/>
  <c r="Q83" i="1"/>
  <c r="L83" i="1"/>
  <c r="I83" i="1"/>
  <c r="F83" i="1"/>
  <c r="R82" i="1"/>
  <c r="Q82" i="1"/>
  <c r="I82" i="1"/>
  <c r="L82" i="1" s="1"/>
  <c r="F82" i="1"/>
  <c r="R81" i="1"/>
  <c r="Q81" i="1"/>
  <c r="I81" i="1"/>
  <c r="F81" i="1"/>
  <c r="Q80" i="1"/>
  <c r="O80" i="1"/>
  <c r="N80" i="1"/>
  <c r="M80" i="1"/>
  <c r="K80" i="1"/>
  <c r="J80" i="1"/>
  <c r="H80" i="1"/>
  <c r="G80" i="1"/>
  <c r="G76" i="1" s="1"/>
  <c r="F80" i="1"/>
  <c r="F76" i="1" s="1"/>
  <c r="D80" i="1"/>
  <c r="R79" i="1"/>
  <c r="Q79" i="1"/>
  <c r="L79" i="1"/>
  <c r="I79" i="1"/>
  <c r="F79" i="1"/>
  <c r="R78" i="1"/>
  <c r="R77" i="1" s="1"/>
  <c r="Q78" i="1"/>
  <c r="Q77" i="1" s="1"/>
  <c r="Q76" i="1" s="1"/>
  <c r="L78" i="1"/>
  <c r="F78" i="1"/>
  <c r="O77" i="1"/>
  <c r="N77" i="1"/>
  <c r="N76" i="1" s="1"/>
  <c r="M77" i="1"/>
  <c r="M76" i="1" s="1"/>
  <c r="L77" i="1"/>
  <c r="K77" i="1"/>
  <c r="J77" i="1"/>
  <c r="I77" i="1"/>
  <c r="H77" i="1"/>
  <c r="G77" i="1"/>
  <c r="F77" i="1"/>
  <c r="D77" i="1"/>
  <c r="D76" i="1" s="1"/>
  <c r="K76" i="1"/>
  <c r="J76" i="1"/>
  <c r="O75" i="1"/>
  <c r="R75" i="1" s="1"/>
  <c r="R74" i="1" s="1"/>
  <c r="L75" i="1"/>
  <c r="I75" i="1"/>
  <c r="I74" i="1" s="1"/>
  <c r="D75" i="1"/>
  <c r="Q74" i="1"/>
  <c r="N74" i="1"/>
  <c r="M74" i="1"/>
  <c r="L74" i="1"/>
  <c r="K74" i="1"/>
  <c r="J74" i="1"/>
  <c r="J70" i="1" s="1"/>
  <c r="H74" i="1"/>
  <c r="G74" i="1"/>
  <c r="G70" i="1" s="1"/>
  <c r="F74" i="1"/>
  <c r="O73" i="1"/>
  <c r="D73" i="1"/>
  <c r="R72" i="1"/>
  <c r="O72" i="1"/>
  <c r="D72" i="1"/>
  <c r="Q71" i="1"/>
  <c r="N71" i="1"/>
  <c r="N70" i="1" s="1"/>
  <c r="M71" i="1"/>
  <c r="M70" i="1" s="1"/>
  <c r="L71" i="1"/>
  <c r="K71" i="1"/>
  <c r="J71" i="1"/>
  <c r="I71" i="1"/>
  <c r="H71" i="1"/>
  <c r="G71" i="1"/>
  <c r="F71" i="1"/>
  <c r="Q70" i="1"/>
  <c r="Q60" i="1" s="1"/>
  <c r="L70" i="1"/>
  <c r="K70" i="1"/>
  <c r="I70" i="1"/>
  <c r="H70" i="1"/>
  <c r="O69" i="1"/>
  <c r="R69" i="1" s="1"/>
  <c r="L69" i="1"/>
  <c r="I69" i="1"/>
  <c r="D69" i="1"/>
  <c r="R68" i="1"/>
  <c r="O68" i="1"/>
  <c r="I68" i="1"/>
  <c r="L68" i="1" s="1"/>
  <c r="D68" i="1"/>
  <c r="R67" i="1"/>
  <c r="O67" i="1"/>
  <c r="L67" i="1"/>
  <c r="L66" i="1" s="1"/>
  <c r="I67" i="1"/>
  <c r="I66" i="1" s="1"/>
  <c r="D67" i="1"/>
  <c r="Q66" i="1"/>
  <c r="N66" i="1"/>
  <c r="M66" i="1"/>
  <c r="K66" i="1"/>
  <c r="K61" i="1" s="1"/>
  <c r="K60" i="1" s="1"/>
  <c r="K59" i="1" s="1"/>
  <c r="K12" i="1" s="1"/>
  <c r="J66" i="1"/>
  <c r="J61" i="1" s="1"/>
  <c r="J60" i="1" s="1"/>
  <c r="J59" i="1" s="1"/>
  <c r="J12" i="1" s="1"/>
  <c r="H66" i="1"/>
  <c r="G66" i="1"/>
  <c r="F66" i="1"/>
  <c r="O65" i="1"/>
  <c r="R65" i="1" s="1"/>
  <c r="L65" i="1"/>
  <c r="I65" i="1"/>
  <c r="D65" i="1"/>
  <c r="O64" i="1"/>
  <c r="R64" i="1" s="1"/>
  <c r="L64" i="1"/>
  <c r="I64" i="1"/>
  <c r="D64" i="1"/>
  <c r="R63" i="1"/>
  <c r="O63" i="1"/>
  <c r="I63" i="1"/>
  <c r="L63" i="1" s="1"/>
  <c r="D63" i="1"/>
  <c r="R62" i="1"/>
  <c r="Q62" i="1"/>
  <c r="N62" i="1"/>
  <c r="M62" i="1"/>
  <c r="K62" i="1"/>
  <c r="J62" i="1"/>
  <c r="I62" i="1"/>
  <c r="I61" i="1" s="1"/>
  <c r="I60" i="1" s="1"/>
  <c r="H62" i="1"/>
  <c r="G62" i="1"/>
  <c r="G61" i="1" s="1"/>
  <c r="F62" i="1"/>
  <c r="F61" i="1" s="1"/>
  <c r="Q61" i="1"/>
  <c r="M61" i="1"/>
  <c r="H61" i="1"/>
  <c r="M60" i="1"/>
  <c r="M59" i="1" s="1"/>
  <c r="M12" i="1" s="1"/>
  <c r="H60" i="1"/>
  <c r="R58" i="1"/>
  <c r="Q58" i="1"/>
  <c r="I58" i="1"/>
  <c r="F58" i="1"/>
  <c r="R57" i="1"/>
  <c r="Q57" i="1"/>
  <c r="L57" i="1"/>
  <c r="I57" i="1"/>
  <c r="F57" i="1"/>
  <c r="R56" i="1"/>
  <c r="Q56" i="1"/>
  <c r="O56" i="1"/>
  <c r="N56" i="1"/>
  <c r="M56" i="1"/>
  <c r="K56" i="1"/>
  <c r="J56" i="1"/>
  <c r="H56" i="1"/>
  <c r="G56" i="1"/>
  <c r="F56" i="1"/>
  <c r="D56" i="1"/>
  <c r="R55" i="1"/>
  <c r="R54" i="1" s="1"/>
  <c r="O55" i="1"/>
  <c r="I55" i="1"/>
  <c r="D55" i="1"/>
  <c r="D54" i="1" s="1"/>
  <c r="Q54" i="1"/>
  <c r="O54" i="1"/>
  <c r="N54" i="1"/>
  <c r="M54" i="1"/>
  <c r="K54" i="1"/>
  <c r="J54" i="1"/>
  <c r="H54" i="1"/>
  <c r="G54" i="1"/>
  <c r="F54" i="1"/>
  <c r="O53" i="1"/>
  <c r="R53" i="1" s="1"/>
  <c r="R52" i="1" s="1"/>
  <c r="L53" i="1"/>
  <c r="I53" i="1"/>
  <c r="D53" i="1"/>
  <c r="Q52" i="1"/>
  <c r="N52" i="1"/>
  <c r="M52" i="1"/>
  <c r="L52" i="1"/>
  <c r="I52" i="1"/>
  <c r="G52" i="1"/>
  <c r="F52" i="1"/>
  <c r="D52" i="1"/>
  <c r="R51" i="1"/>
  <c r="R50" i="1" s="1"/>
  <c r="I51" i="1"/>
  <c r="L51" i="1" s="1"/>
  <c r="L50" i="1" s="1"/>
  <c r="D51" i="1"/>
  <c r="D50" i="1" s="1"/>
  <c r="Q50" i="1"/>
  <c r="O50" i="1"/>
  <c r="N50" i="1"/>
  <c r="N30" i="1" s="1"/>
  <c r="N29" i="1" s="1"/>
  <c r="M50" i="1"/>
  <c r="K50" i="1"/>
  <c r="J50" i="1"/>
  <c r="I50" i="1"/>
  <c r="H50" i="1"/>
  <c r="G50" i="1"/>
  <c r="G30" i="1" s="1"/>
  <c r="G29" i="1" s="1"/>
  <c r="G11" i="1" s="1"/>
  <c r="F50" i="1"/>
  <c r="D49" i="1"/>
  <c r="R48" i="1"/>
  <c r="Q48" i="1"/>
  <c r="O48" i="1"/>
  <c r="N48" i="1"/>
  <c r="M48" i="1"/>
  <c r="L48" i="1"/>
  <c r="I48" i="1"/>
  <c r="F48" i="1"/>
  <c r="D48" i="1" s="1"/>
  <c r="O47" i="1"/>
  <c r="R47" i="1" s="1"/>
  <c r="L47" i="1"/>
  <c r="D47" i="1"/>
  <c r="O46" i="1"/>
  <c r="R46" i="1" s="1"/>
  <c r="L46" i="1"/>
  <c r="D46" i="1"/>
  <c r="O45" i="1"/>
  <c r="R45" i="1" s="1"/>
  <c r="L45" i="1"/>
  <c r="D45" i="1"/>
  <c r="O44" i="1"/>
  <c r="R44" i="1" s="1"/>
  <c r="L44" i="1"/>
  <c r="D44" i="1"/>
  <c r="O43" i="1"/>
  <c r="R43" i="1" s="1"/>
  <c r="L43" i="1"/>
  <c r="D43" i="1"/>
  <c r="O42" i="1"/>
  <c r="R42" i="1" s="1"/>
  <c r="L42" i="1"/>
  <c r="D42" i="1"/>
  <c r="O41" i="1"/>
  <c r="R41" i="1" s="1"/>
  <c r="L41" i="1"/>
  <c r="D41" i="1"/>
  <c r="D40" i="1"/>
  <c r="R39" i="1"/>
  <c r="O39" i="1"/>
  <c r="I39" i="1"/>
  <c r="L39" i="1" s="1"/>
  <c r="D39" i="1"/>
  <c r="O38" i="1"/>
  <c r="R38" i="1" s="1"/>
  <c r="I38" i="1"/>
  <c r="L38" i="1" s="1"/>
  <c r="D38" i="1"/>
  <c r="O37" i="1"/>
  <c r="R37" i="1" s="1"/>
  <c r="L37" i="1"/>
  <c r="I37" i="1"/>
  <c r="D37" i="1"/>
  <c r="O36" i="1"/>
  <c r="R36" i="1" s="1"/>
  <c r="I36" i="1"/>
  <c r="L36" i="1" s="1"/>
  <c r="D36" i="1"/>
  <c r="R35" i="1"/>
  <c r="O35" i="1"/>
  <c r="L35" i="1"/>
  <c r="I35" i="1"/>
  <c r="D35" i="1"/>
  <c r="O34" i="1"/>
  <c r="R34" i="1" s="1"/>
  <c r="L34" i="1"/>
  <c r="I34" i="1"/>
  <c r="D34" i="1"/>
  <c r="O33" i="1"/>
  <c r="R33" i="1" s="1"/>
  <c r="L33" i="1"/>
  <c r="I33" i="1"/>
  <c r="D33" i="1"/>
  <c r="R32" i="1"/>
  <c r="O32" i="1"/>
  <c r="I32" i="1"/>
  <c r="L32" i="1" s="1"/>
  <c r="D32" i="1"/>
  <c r="Q31" i="1"/>
  <c r="N31" i="1"/>
  <c r="M31" i="1"/>
  <c r="K31" i="1"/>
  <c r="J31" i="1"/>
  <c r="H31" i="1"/>
  <c r="G31" i="1"/>
  <c r="F31" i="1"/>
  <c r="Q30" i="1"/>
  <c r="Q29" i="1" s="1"/>
  <c r="N27" i="1"/>
  <c r="M27" i="1"/>
  <c r="K27" i="1"/>
  <c r="H27" i="1"/>
  <c r="G27" i="1"/>
  <c r="N26" i="1"/>
  <c r="M26" i="1"/>
  <c r="L26" i="1"/>
  <c r="K26" i="1"/>
  <c r="J26" i="1"/>
  <c r="I26" i="1"/>
  <c r="H26" i="1"/>
  <c r="M25" i="1"/>
  <c r="H25" i="1"/>
  <c r="H24" i="1" s="1"/>
  <c r="G25" i="1"/>
  <c r="N24" i="1"/>
  <c r="G24" i="1"/>
  <c r="G23" i="1"/>
  <c r="H21" i="1"/>
  <c r="G21" i="1"/>
  <c r="N18" i="1"/>
  <c r="M18" i="1"/>
  <c r="J18" i="1"/>
  <c r="H18" i="1"/>
  <c r="Q17" i="1"/>
  <c r="M17" i="1"/>
  <c r="K17" i="1"/>
  <c r="G17" i="1"/>
  <c r="N16" i="1"/>
  <c r="N13" i="1"/>
  <c r="H13" i="1"/>
  <c r="G13" i="1"/>
  <c r="R91" i="1" l="1"/>
  <c r="Q215" i="1"/>
  <c r="Q211" i="1" s="1"/>
  <c r="Q210" i="1" s="1"/>
  <c r="Q21" i="1" s="1"/>
  <c r="F173" i="1"/>
  <c r="M30" i="1"/>
  <c r="M29" i="1" s="1"/>
  <c r="M28" i="1" s="1"/>
  <c r="Q243" i="1"/>
  <c r="Q23" i="1" s="1"/>
  <c r="R66" i="1"/>
  <c r="R61" i="1" s="1"/>
  <c r="F85" i="1"/>
  <c r="R215" i="1"/>
  <c r="R250" i="1"/>
  <c r="R243" i="1" s="1"/>
  <c r="R23" i="1" s="1"/>
  <c r="F215" i="1"/>
  <c r="F211" i="1" s="1"/>
  <c r="F210" i="1" s="1"/>
  <c r="F21" i="1" s="1"/>
  <c r="F243" i="1"/>
  <c r="F23" i="1" s="1"/>
  <c r="Q85" i="1"/>
  <c r="Q88" i="1"/>
  <c r="J30" i="1"/>
  <c r="J29" i="1" s="1"/>
  <c r="J28" i="1" s="1"/>
  <c r="R85" i="1"/>
  <c r="R84" i="1" s="1"/>
  <c r="R13" i="1" s="1"/>
  <c r="R173" i="1"/>
  <c r="R169" i="1" s="1"/>
  <c r="Q233" i="1"/>
  <c r="Q232" i="1" s="1"/>
  <c r="K15" i="1"/>
  <c r="L169" i="1"/>
  <c r="I59" i="1"/>
  <c r="I12" i="1" s="1"/>
  <c r="K19" i="1"/>
  <c r="I223" i="1"/>
  <c r="I222" i="1" s="1"/>
  <c r="I221" i="1" s="1"/>
  <c r="I22" i="1" s="1"/>
  <c r="R254" i="1"/>
  <c r="R25" i="1"/>
  <c r="R24" i="1" s="1"/>
  <c r="M15" i="1"/>
  <c r="M24" i="1"/>
  <c r="N28" i="1"/>
  <c r="N11" i="1"/>
  <c r="L76" i="1"/>
  <c r="H94" i="1"/>
  <c r="H15" i="1"/>
  <c r="H14" i="1" s="1"/>
  <c r="H8" i="1" s="1"/>
  <c r="N96" i="1"/>
  <c r="N95" i="1" s="1"/>
  <c r="Q11" i="1"/>
  <c r="G20" i="1"/>
  <c r="G19" i="1" s="1"/>
  <c r="F70" i="1"/>
  <c r="R196" i="1"/>
  <c r="R17" i="1" s="1"/>
  <c r="G209" i="1"/>
  <c r="J21" i="1"/>
  <c r="L223" i="1"/>
  <c r="L222" i="1" s="1"/>
  <c r="L221" i="1" s="1"/>
  <c r="L22" i="1" s="1"/>
  <c r="J94" i="1"/>
  <c r="R31" i="1"/>
  <c r="R30" i="1" s="1"/>
  <c r="R29" i="1" s="1"/>
  <c r="Q59" i="1"/>
  <c r="Q12" i="1" s="1"/>
  <c r="G15" i="1"/>
  <c r="G14" i="1" s="1"/>
  <c r="G8" i="1" s="1"/>
  <c r="G94" i="1"/>
  <c r="H222" i="1"/>
  <c r="H221" i="1" s="1"/>
  <c r="H22" i="1" s="1"/>
  <c r="H20" i="1" s="1"/>
  <c r="H19" i="1" s="1"/>
  <c r="L256" i="1"/>
  <c r="L255" i="1" s="1"/>
  <c r="G60" i="1"/>
  <c r="G59" i="1" s="1"/>
  <c r="Q223" i="1"/>
  <c r="I189" i="1"/>
  <c r="I186" i="1" s="1"/>
  <c r="I177" i="1" s="1"/>
  <c r="I16" i="1" s="1"/>
  <c r="I200" i="1"/>
  <c r="I196" i="1" s="1"/>
  <c r="I17" i="1" s="1"/>
  <c r="I215" i="1"/>
  <c r="I211" i="1" s="1"/>
  <c r="I210" i="1" s="1"/>
  <c r="M222" i="1"/>
  <c r="M221" i="1" s="1"/>
  <c r="M22" i="1" s="1"/>
  <c r="H30" i="1"/>
  <c r="H29" i="1" s="1"/>
  <c r="D31" i="1"/>
  <c r="O62" i="1"/>
  <c r="F169" i="1"/>
  <c r="F96" i="1" s="1"/>
  <c r="F95" i="1" s="1"/>
  <c r="L188" i="1"/>
  <c r="L187" i="1" s="1"/>
  <c r="L186" i="1" s="1"/>
  <c r="L177" i="1" s="1"/>
  <c r="L16" i="1" s="1"/>
  <c r="I206" i="1"/>
  <c r="I18" i="1" s="1"/>
  <c r="L207" i="1"/>
  <c r="L206" i="1" s="1"/>
  <c r="L18" i="1" s="1"/>
  <c r="R212" i="1"/>
  <c r="L216" i="1"/>
  <c r="L215" i="1" s="1"/>
  <c r="N222" i="1"/>
  <c r="N221" i="1" s="1"/>
  <c r="N22" i="1" s="1"/>
  <c r="I243" i="1"/>
  <c r="I23" i="1" s="1"/>
  <c r="M177" i="1"/>
  <c r="M16" i="1" s="1"/>
  <c r="M209" i="1"/>
  <c r="M21" i="1"/>
  <c r="M20" i="1" s="1"/>
  <c r="L213" i="1"/>
  <c r="L212" i="1" s="1"/>
  <c r="L211" i="1" s="1"/>
  <c r="L210" i="1" s="1"/>
  <c r="L81" i="1"/>
  <c r="L80" i="1" s="1"/>
  <c r="I80" i="1"/>
  <c r="Q97" i="1"/>
  <c r="Q96" i="1" s="1"/>
  <c r="Q95" i="1" s="1"/>
  <c r="Q182" i="1"/>
  <c r="Q177" i="1" s="1"/>
  <c r="Q16" i="1" s="1"/>
  <c r="I256" i="1"/>
  <c r="I255" i="1" s="1"/>
  <c r="I31" i="1"/>
  <c r="L31" i="1"/>
  <c r="F30" i="1"/>
  <c r="F29" i="1" s="1"/>
  <c r="O66" i="1"/>
  <c r="R71" i="1"/>
  <c r="R70" i="1" s="1"/>
  <c r="H76" i="1"/>
  <c r="H59" i="1" s="1"/>
  <c r="H12" i="1" s="1"/>
  <c r="R80" i="1"/>
  <c r="R76" i="1" s="1"/>
  <c r="L85" i="1"/>
  <c r="L84" i="1" s="1"/>
  <c r="L13" i="1" s="1"/>
  <c r="H177" i="1"/>
  <c r="H16" i="1" s="1"/>
  <c r="K177" i="1"/>
  <c r="K16" i="1" s="1"/>
  <c r="F223" i="1"/>
  <c r="J232" i="1"/>
  <c r="J222" i="1" s="1"/>
  <c r="J221" i="1" s="1"/>
  <c r="F233" i="1"/>
  <c r="F232" i="1" s="1"/>
  <c r="L237" i="1"/>
  <c r="L236" i="1" s="1"/>
  <c r="L233" i="1" s="1"/>
  <c r="L232" i="1" s="1"/>
  <c r="I236" i="1"/>
  <c r="I233" i="1" s="1"/>
  <c r="I232" i="1" s="1"/>
  <c r="Q255" i="1"/>
  <c r="K209" i="1"/>
  <c r="I76" i="1"/>
  <c r="L97" i="1"/>
  <c r="L96" i="1" s="1"/>
  <c r="L95" i="1" s="1"/>
  <c r="R191" i="1"/>
  <c r="R206" i="1"/>
  <c r="R18" i="1" s="1"/>
  <c r="N21" i="1"/>
  <c r="R223" i="1"/>
  <c r="R222" i="1" s="1"/>
  <c r="R221" i="1" s="1"/>
  <c r="R22" i="1" s="1"/>
  <c r="K30" i="1"/>
  <c r="K29" i="1"/>
  <c r="L58" i="1"/>
  <c r="L56" i="1" s="1"/>
  <c r="I56" i="1"/>
  <c r="I84" i="1"/>
  <c r="I13" i="1" s="1"/>
  <c r="L175" i="1"/>
  <c r="L173" i="1" s="1"/>
  <c r="I173" i="1"/>
  <c r="I169" i="1" s="1"/>
  <c r="I191" i="1"/>
  <c r="L195" i="1"/>
  <c r="L194" i="1" s="1"/>
  <c r="N232" i="1"/>
  <c r="J254" i="1"/>
  <c r="J25" i="1"/>
  <c r="J24" i="1" s="1"/>
  <c r="J8" i="1" s="1"/>
  <c r="O31" i="1"/>
  <c r="L62" i="1"/>
  <c r="L61" i="1" s="1"/>
  <c r="L60" i="1" s="1"/>
  <c r="R73" i="1"/>
  <c r="O71" i="1"/>
  <c r="O76" i="1"/>
  <c r="F91" i="1"/>
  <c r="I97" i="1"/>
  <c r="L191" i="1"/>
  <c r="I227" i="1"/>
  <c r="N61" i="1"/>
  <c r="N60" i="1" s="1"/>
  <c r="N59" i="1" s="1"/>
  <c r="N12" i="1" s="1"/>
  <c r="R97" i="1"/>
  <c r="R182" i="1"/>
  <c r="R177" i="1" s="1"/>
  <c r="R16" i="1" s="1"/>
  <c r="L55" i="1"/>
  <c r="L54" i="1" s="1"/>
  <c r="I54" i="1"/>
  <c r="F60" i="1"/>
  <c r="F59" i="1" s="1"/>
  <c r="F12" i="1" s="1"/>
  <c r="L197" i="1"/>
  <c r="L203" i="1"/>
  <c r="L250" i="1"/>
  <c r="L243" i="1" s="1"/>
  <c r="L23" i="1" s="1"/>
  <c r="F256" i="1"/>
  <c r="F255" i="1" s="1"/>
  <c r="L266" i="1"/>
  <c r="L265" i="1" s="1"/>
  <c r="L27" i="1" s="1"/>
  <c r="I265" i="1"/>
  <c r="I27" i="1" s="1"/>
  <c r="M11" i="1" l="1"/>
  <c r="M10" i="1" s="1"/>
  <c r="F84" i="1"/>
  <c r="F13" i="1" s="1"/>
  <c r="J11" i="1"/>
  <c r="J10" i="1" s="1"/>
  <c r="J7" i="1" s="1"/>
  <c r="J6" i="1" s="1"/>
  <c r="Q222" i="1"/>
  <c r="Q221" i="1" s="1"/>
  <c r="R60" i="1"/>
  <c r="R59" i="1" s="1"/>
  <c r="R12" i="1" s="1"/>
  <c r="R211" i="1"/>
  <c r="R210" i="1" s="1"/>
  <c r="R209" i="1" s="1"/>
  <c r="Q84" i="1"/>
  <c r="Q13" i="1" s="1"/>
  <c r="Q10" i="1" s="1"/>
  <c r="R96" i="1"/>
  <c r="R95" i="1" s="1"/>
  <c r="R15" i="1" s="1"/>
  <c r="R14" i="1" s="1"/>
  <c r="R8" i="1" s="1"/>
  <c r="J22" i="1"/>
  <c r="J209" i="1"/>
  <c r="I209" i="1"/>
  <c r="I21" i="1"/>
  <c r="I20" i="1" s="1"/>
  <c r="F94" i="1"/>
  <c r="D94" i="1" s="1"/>
  <c r="F15" i="1"/>
  <c r="F14" i="1" s="1"/>
  <c r="I96" i="1"/>
  <c r="I95" i="1" s="1"/>
  <c r="L15" i="1"/>
  <c r="L14" i="1" s="1"/>
  <c r="L8" i="1" s="1"/>
  <c r="Q94" i="1"/>
  <c r="O94" i="1" s="1"/>
  <c r="Q15" i="1"/>
  <c r="Q14" i="1" s="1"/>
  <c r="Q8" i="1" s="1"/>
  <c r="R11" i="1"/>
  <c r="R10" i="1" s="1"/>
  <c r="M7" i="1"/>
  <c r="K11" i="1"/>
  <c r="K10" i="1" s="1"/>
  <c r="K28" i="1"/>
  <c r="F222" i="1"/>
  <c r="F221" i="1" s="1"/>
  <c r="F25" i="1"/>
  <c r="F24" i="1" s="1"/>
  <c r="F254" i="1"/>
  <c r="F28" i="1"/>
  <c r="F11" i="1"/>
  <c r="F10" i="1" s="1"/>
  <c r="N10" i="1"/>
  <c r="Q254" i="1"/>
  <c r="Q25" i="1"/>
  <c r="Q24" i="1" s="1"/>
  <c r="N20" i="1"/>
  <c r="N19" i="1" s="1"/>
  <c r="L209" i="1"/>
  <c r="L21" i="1"/>
  <c r="L20" i="1" s="1"/>
  <c r="L19" i="1" s="1"/>
  <c r="L196" i="1"/>
  <c r="L17" i="1" s="1"/>
  <c r="L59" i="1"/>
  <c r="L12" i="1" s="1"/>
  <c r="N209" i="1"/>
  <c r="I254" i="1"/>
  <c r="I25" i="1"/>
  <c r="I24" i="1" s="1"/>
  <c r="M19" i="1"/>
  <c r="R21" i="1"/>
  <c r="R20" i="1" s="1"/>
  <c r="R19" i="1" s="1"/>
  <c r="H28" i="1"/>
  <c r="H11" i="1"/>
  <c r="H10" i="1" s="1"/>
  <c r="K14" i="1"/>
  <c r="K8" i="1" s="1"/>
  <c r="M94" i="1"/>
  <c r="L30" i="1"/>
  <c r="L29" i="1" s="1"/>
  <c r="I30" i="1"/>
  <c r="I29" i="1" s="1"/>
  <c r="G28" i="1"/>
  <c r="G12" i="1"/>
  <c r="G10" i="1" s="1"/>
  <c r="J20" i="1"/>
  <c r="J19" i="1" s="1"/>
  <c r="H209" i="1"/>
  <c r="L254" i="1"/>
  <c r="L25" i="1"/>
  <c r="L24" i="1" s="1"/>
  <c r="N94" i="1"/>
  <c r="N15" i="1"/>
  <c r="N14" i="1" s="1"/>
  <c r="N8" i="1" s="1"/>
  <c r="M14" i="1"/>
  <c r="M8" i="1" s="1"/>
  <c r="K94" i="1"/>
  <c r="R94" i="1" l="1"/>
  <c r="J9" i="1"/>
  <c r="Q28" i="1"/>
  <c r="R28" i="1"/>
  <c r="Q22" i="1"/>
  <c r="Q20" i="1" s="1"/>
  <c r="Q19" i="1" s="1"/>
  <c r="Q209" i="1"/>
  <c r="L11" i="1"/>
  <c r="L10" i="1" s="1"/>
  <c r="L28" i="1"/>
  <c r="F22" i="1"/>
  <c r="F20" i="1" s="1"/>
  <c r="F19" i="1" s="1"/>
  <c r="F209" i="1"/>
  <c r="G7" i="1"/>
  <c r="G6" i="1" s="1"/>
  <c r="G9" i="1"/>
  <c r="H7" i="1"/>
  <c r="H6" i="1" s="1"/>
  <c r="H9" i="1"/>
  <c r="K9" i="1"/>
  <c r="K7" i="1"/>
  <c r="K6" i="1" s="1"/>
  <c r="N9" i="1"/>
  <c r="N7" i="1"/>
  <c r="N6" i="1" s="1"/>
  <c r="M9" i="1"/>
  <c r="L94" i="1"/>
  <c r="I28" i="1"/>
  <c r="I11" i="1"/>
  <c r="I10" i="1" s="1"/>
  <c r="F9" i="1"/>
  <c r="M6" i="1"/>
  <c r="I94" i="1"/>
  <c r="I15" i="1"/>
  <c r="I14" i="1" s="1"/>
  <c r="I8" i="1" s="1"/>
  <c r="Q9" i="1"/>
  <c r="F8" i="1"/>
  <c r="R7" i="1"/>
  <c r="R6" i="1" s="1"/>
  <c r="R9" i="1"/>
  <c r="I19" i="1"/>
  <c r="Q7" i="1" l="1"/>
  <c r="Q6" i="1" s="1"/>
  <c r="F7" i="1"/>
  <c r="F6" i="1" s="1"/>
  <c r="L7" i="1"/>
  <c r="L6" i="1" s="1"/>
  <c r="L9" i="1"/>
  <c r="I9" i="1"/>
  <c r="I7" i="1"/>
  <c r="I6" i="1" s="1"/>
</calcChain>
</file>

<file path=xl/comments1.xml><?xml version="1.0" encoding="utf-8"?>
<comments xmlns="http://schemas.openxmlformats.org/spreadsheetml/2006/main">
  <authors>
    <author>Enrique COSIO-PASCAL</author>
  </authors>
  <commentList>
    <comment ref="P57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  <comment ref="E174" authorId="0" shapeId="0">
      <text>
        <r>
          <rPr>
            <b/>
            <sz val="8"/>
            <color indexed="81"/>
            <rFont val="Tahoma"/>
            <family val="2"/>
          </rPr>
          <t>1 USD buys  0.7825 EUR =&gt; USD/EUR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= 0.7825</t>
        </r>
      </text>
    </comment>
    <comment ref="P174" authorId="0" shapeId="0">
      <text>
        <r>
          <rPr>
            <b/>
            <sz val="8"/>
            <color indexed="81"/>
            <rFont val="Tahoma"/>
            <family val="2"/>
          </rPr>
          <t>1 USD buys  0.7797 EUR =&gt; USD/EUR = 0.7797</t>
        </r>
        <r>
          <rPr>
            <sz val="8"/>
            <color indexed="81"/>
            <rFont val="Tahoma"/>
            <family val="2"/>
          </rPr>
          <t xml:space="preserve"> </t>
        </r>
      </text>
    </comment>
    <comment ref="E198" authorId="0" shapeId="0">
      <text>
        <r>
          <rPr>
            <b/>
            <sz val="8"/>
            <color indexed="81"/>
            <rFont val="Tahoma"/>
            <family val="2"/>
          </rPr>
          <t>1 USD buys 10.7871 DCY =&gt; USD/DCY=10.7871</t>
        </r>
      </text>
    </comment>
    <comment ref="P198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  <comment ref="E201" authorId="0" shapeId="0">
      <text>
        <r>
          <rPr>
            <b/>
            <sz val="8"/>
            <color indexed="81"/>
            <rFont val="Tahoma"/>
            <family val="2"/>
          </rPr>
          <t>1 USD buys 10.7871 DCY =&gt; USD/DCY=10.7871</t>
        </r>
      </text>
    </comment>
    <comment ref="P201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  <comment ref="E204" authorId="0" shapeId="0">
      <text>
        <r>
          <rPr>
            <b/>
            <sz val="8"/>
            <color indexed="81"/>
            <rFont val="Tahoma"/>
            <family val="2"/>
          </rPr>
          <t>1 USD buys 10.7871 DCY =&gt; USD/DCY=10.7871</t>
        </r>
      </text>
    </comment>
    <comment ref="P204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  <comment ref="E206" authorId="0" shapeId="0">
      <text>
        <r>
          <rPr>
            <b/>
            <sz val="8"/>
            <color indexed="81"/>
            <rFont val="Tahoma"/>
            <family val="2"/>
          </rPr>
          <t>1 USD buys 10.7871 DCY =&gt; USD/DCY=10.7871</t>
        </r>
      </text>
    </comment>
    <comment ref="P206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  <comment ref="E216" authorId="0" shapeId="0">
      <text>
        <r>
          <rPr>
            <b/>
            <sz val="8"/>
            <color indexed="81"/>
            <rFont val="Tahoma"/>
            <family val="2"/>
          </rPr>
          <t>1 USD buys  0.7825 EUR =&gt; USD/EUR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= 0.7825</t>
        </r>
      </text>
    </comment>
    <comment ref="P216" authorId="0" shapeId="0">
      <text>
        <r>
          <rPr>
            <b/>
            <sz val="8"/>
            <color indexed="81"/>
            <rFont val="Tahoma"/>
            <family val="2"/>
          </rPr>
          <t>1 USD buys  0.7797 EUR =&gt; USD/EUR = 0.7797</t>
        </r>
        <r>
          <rPr>
            <sz val="8"/>
            <color indexed="81"/>
            <rFont val="Tahoma"/>
            <family val="2"/>
          </rPr>
          <t xml:space="preserve"> </t>
        </r>
      </text>
    </comment>
    <comment ref="E219" authorId="0" shapeId="0">
      <text>
        <r>
          <rPr>
            <b/>
            <sz val="8"/>
            <color indexed="81"/>
            <rFont val="Tahoma"/>
            <family val="2"/>
          </rPr>
          <t>1 USD buys 10.7871 DCY =&gt; USD/DCY=10.7871</t>
        </r>
      </text>
    </comment>
    <comment ref="P219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  <comment ref="E225" authorId="0" shapeId="0">
      <text>
        <r>
          <rPr>
            <b/>
            <sz val="8"/>
            <color indexed="81"/>
            <rFont val="Tahoma"/>
            <family val="2"/>
          </rPr>
          <t xml:space="preserve">1 USD buys  0.7001 SDR =&gt; USD/SDR
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= 0.7001</t>
        </r>
      </text>
    </comment>
    <comment ref="P225" authorId="0" shapeId="0">
      <text>
        <r>
          <rPr>
            <b/>
            <sz val="8"/>
            <color indexed="81"/>
            <rFont val="Tahoma"/>
            <family val="2"/>
          </rPr>
          <t>1 USD buys  0.6730 SDR =&gt; USD/SDR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= 0.6730</t>
        </r>
      </text>
    </comment>
    <comment ref="E231" authorId="0" shapeId="0">
      <text>
        <r>
          <rPr>
            <b/>
            <sz val="8"/>
            <color indexed="81"/>
            <rFont val="Tahoma"/>
            <family val="2"/>
          </rPr>
          <t>1 USD buys  0.7825 EUR =&gt; USD/EUR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= 0.7825</t>
        </r>
      </text>
    </comment>
    <comment ref="P231" authorId="0" shapeId="0">
      <text>
        <r>
          <rPr>
            <b/>
            <sz val="8"/>
            <color indexed="81"/>
            <rFont val="Tahoma"/>
            <family val="2"/>
          </rPr>
          <t>1 USD buys  0.7797 EUR =&gt; USD/EUR = 0.7797</t>
        </r>
        <r>
          <rPr>
            <sz val="8"/>
            <color indexed="81"/>
            <rFont val="Tahoma"/>
            <family val="2"/>
          </rPr>
          <t xml:space="preserve"> </t>
        </r>
      </text>
    </comment>
    <comment ref="E237" authorId="0" shapeId="0">
      <text>
        <r>
          <rPr>
            <b/>
            <sz val="8"/>
            <color indexed="81"/>
            <rFont val="Tahoma"/>
            <family val="2"/>
          </rPr>
          <t>1 USD buys  0.7825 EUR =&gt; USD/EUR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= 0.7825</t>
        </r>
      </text>
    </comment>
    <comment ref="P237" authorId="0" shapeId="0">
      <text>
        <r>
          <rPr>
            <b/>
            <sz val="8"/>
            <color indexed="81"/>
            <rFont val="Tahoma"/>
            <family val="2"/>
          </rPr>
          <t>1 USD buys  0.7797 EUR =&gt; USD/EUR = 0.7797</t>
        </r>
        <r>
          <rPr>
            <sz val="8"/>
            <color indexed="81"/>
            <rFont val="Tahoma"/>
            <family val="2"/>
          </rPr>
          <t xml:space="preserve"> </t>
        </r>
      </text>
    </comment>
    <comment ref="E242" authorId="0" shapeId="0">
      <text>
        <r>
          <rPr>
            <b/>
            <sz val="8"/>
            <color indexed="81"/>
            <rFont val="Tahoma"/>
            <family val="2"/>
          </rPr>
          <t>1 USD buys 10.7871 DCY =&gt; USD/DCY=10.7871</t>
        </r>
      </text>
    </comment>
    <comment ref="P242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  <comment ref="E246" authorId="0" shapeId="0">
      <text>
        <r>
          <rPr>
            <b/>
            <sz val="8"/>
            <color indexed="81"/>
            <rFont val="Tahoma"/>
            <family val="2"/>
          </rPr>
          <t>1 USD buys  0.7825 EUR =&gt; USD/EUR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= 0.7825</t>
        </r>
      </text>
    </comment>
    <comment ref="P246" authorId="0" shapeId="0">
      <text>
        <r>
          <rPr>
            <b/>
            <sz val="8"/>
            <color indexed="81"/>
            <rFont val="Tahoma"/>
            <family val="2"/>
          </rPr>
          <t>1 USD buys  0.7797 EUR =&gt; USD/EUR = 0.7797</t>
        </r>
        <r>
          <rPr>
            <sz val="8"/>
            <color indexed="81"/>
            <rFont val="Tahoma"/>
            <family val="2"/>
          </rPr>
          <t xml:space="preserve"> </t>
        </r>
      </text>
    </comment>
    <comment ref="E249" authorId="0" shapeId="0">
      <text>
        <r>
          <rPr>
            <b/>
            <sz val="8"/>
            <color indexed="81"/>
            <rFont val="Tahoma"/>
            <family val="2"/>
          </rPr>
          <t>1 USD buys  0.7825 EUR =&gt; USD/EUR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= 0.7825</t>
        </r>
      </text>
    </comment>
    <comment ref="P249" authorId="0" shapeId="0">
      <text>
        <r>
          <rPr>
            <b/>
            <sz val="8"/>
            <color indexed="81"/>
            <rFont val="Tahoma"/>
            <family val="2"/>
          </rPr>
          <t>1 USD buys  0.7797 EUR =&gt; USD/EUR = 0.7797</t>
        </r>
        <r>
          <rPr>
            <sz val="8"/>
            <color indexed="81"/>
            <rFont val="Tahoma"/>
            <family val="2"/>
          </rPr>
          <t xml:space="preserve"> </t>
        </r>
      </text>
    </comment>
    <comment ref="E252" authorId="0" shapeId="0">
      <text>
        <r>
          <rPr>
            <b/>
            <sz val="8"/>
            <color indexed="81"/>
            <rFont val="Tahoma"/>
            <family val="2"/>
          </rPr>
          <t>1 USD buys  0.7825 EUR =&gt; USD/EUR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= 0.7825</t>
        </r>
      </text>
    </comment>
    <comment ref="P252" authorId="0" shapeId="0">
      <text>
        <r>
          <rPr>
            <b/>
            <sz val="8"/>
            <color indexed="81"/>
            <rFont val="Tahoma"/>
            <family val="2"/>
          </rPr>
          <t>1 USD buys  0.7797 EUR =&gt; USD/EUR = 0.7797</t>
        </r>
        <r>
          <rPr>
            <sz val="8"/>
            <color indexed="81"/>
            <rFont val="Tahoma"/>
            <family val="2"/>
          </rPr>
          <t xml:space="preserve"> </t>
        </r>
      </text>
    </comment>
    <comment ref="E253" authorId="0" shapeId="0">
      <text>
        <r>
          <rPr>
            <b/>
            <sz val="8"/>
            <color indexed="81"/>
            <rFont val="Tahoma"/>
            <family val="2"/>
          </rPr>
          <t xml:space="preserve">1 USD buys  0.7001 SDR =&gt; USD/SDR
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= 0.7001</t>
        </r>
      </text>
    </comment>
    <comment ref="P253" authorId="0" shapeId="0">
      <text>
        <r>
          <rPr>
            <b/>
            <sz val="8"/>
            <color indexed="81"/>
            <rFont val="Tahoma"/>
            <family val="2"/>
          </rPr>
          <t>1 USD buys  0.6730 SDR =&gt; USD/SDR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= 0.6730</t>
        </r>
      </text>
    </comment>
    <comment ref="E257" authorId="0" shapeId="0">
      <text>
        <r>
          <rPr>
            <b/>
            <sz val="8"/>
            <color indexed="81"/>
            <rFont val="Tahoma"/>
            <family val="2"/>
          </rPr>
          <t>1 USD buys 10.7871 DCY =&gt; USD/DCY=10.7871</t>
        </r>
      </text>
    </comment>
    <comment ref="P257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  <comment ref="E260" authorId="0" shapeId="0">
      <text>
        <r>
          <rPr>
            <b/>
            <sz val="8"/>
            <color indexed="81"/>
            <rFont val="Tahoma"/>
            <family val="2"/>
          </rPr>
          <t>1 USD buys 10.7871 DCY =&gt; USD/DCY=10.7871</t>
        </r>
      </text>
    </comment>
    <comment ref="P260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  <comment ref="E263" authorId="0" shapeId="0">
      <text>
        <r>
          <rPr>
            <b/>
            <sz val="8"/>
            <color indexed="81"/>
            <rFont val="Tahoma"/>
            <family val="2"/>
          </rPr>
          <t>1 USD buys 10.7871 DCY =&gt; USD/DCY=10.7871</t>
        </r>
      </text>
    </comment>
    <comment ref="P263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  <comment ref="E266" authorId="0" shapeId="0">
      <text>
        <r>
          <rPr>
            <b/>
            <sz val="8"/>
            <color indexed="81"/>
            <rFont val="Tahoma"/>
            <family val="2"/>
          </rPr>
          <t>1 USD buys 10.7871 DCY =&gt; USD/DCY=10.7871</t>
        </r>
      </text>
    </comment>
    <comment ref="P266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</commentList>
</comments>
</file>

<file path=xl/sharedStrings.xml><?xml version="1.0" encoding="utf-8"?>
<sst xmlns="http://schemas.openxmlformats.org/spreadsheetml/2006/main" count="390" uniqueCount="299">
  <si>
    <t>Stock of Debt and Its Evolution from Date 01/01/2017 to Date 31/03/2017</t>
  </si>
  <si>
    <t>(Units USD) (to be fixed by the user: units, thousand or million)</t>
  </si>
  <si>
    <t>Tipo de deuda</t>
  </si>
  <si>
    <t>Saldo Insoluto en Divisa Original a la fecha 31/12/2016</t>
  </si>
  <si>
    <t>Tipo de Cambio a la fecha 31/12/2016</t>
  </si>
  <si>
    <t>Saldo en USD a la fecha 31/12/2016</t>
  </si>
  <si>
    <t>Flujos entre 01/01/2017 y 31/03/2017</t>
  </si>
  <si>
    <t>Index. / Ajust.</t>
  </si>
  <si>
    <t>Intereses Deveng. y no Pagados</t>
  </si>
  <si>
    <t>Saldo Insoluto en Divisa Original a la fecha 31/03/2017</t>
  </si>
  <si>
    <t>Tipo de Cambio a la fecha 31/03/2017</t>
  </si>
  <si>
    <t>Saldo en USD a la fecha 31/03/2017</t>
  </si>
  <si>
    <t>Var. de Tipo de Cambio USD MM</t>
  </si>
  <si>
    <t>Desemb../ Emisiones</t>
  </si>
  <si>
    <t>Reembolso de Principal</t>
  </si>
  <si>
    <t>Flujo Neto</t>
  </si>
  <si>
    <t>Pago de Intereses</t>
  </si>
  <si>
    <t>Com. y Gastos</t>
  </si>
  <si>
    <t>Transf. Neta</t>
  </si>
  <si>
    <t>Resumen: Deuda Total</t>
  </si>
  <si>
    <t>Deuda Bruta Total</t>
  </si>
  <si>
    <t>Deuda Externa BrutaTotal</t>
  </si>
  <si>
    <t>Deuda Interna Bruta Total</t>
  </si>
  <si>
    <t>Deuda Bruta Total Gobierno Central</t>
  </si>
  <si>
    <t xml:space="preserve"> Deuda Ext. Bruta Total Gob. Cent. </t>
  </si>
  <si>
    <t>1.2.1</t>
  </si>
  <si>
    <t xml:space="preserve">  Bonos Ext. de M. y L. Plazo</t>
  </si>
  <si>
    <t>1.2.2</t>
  </si>
  <si>
    <t xml:space="preserve">  Préstamos Ext. de M. y L. Plazo</t>
  </si>
  <si>
    <t xml:space="preserve"> </t>
  </si>
  <si>
    <t>1.2.3</t>
  </si>
  <si>
    <t xml:space="preserve">  Préstamos Externos Corto Plazo</t>
  </si>
  <si>
    <t xml:space="preserve"> Deuda Int. Bruta Total Gob. Cent.</t>
  </si>
  <si>
    <t>1.3.1</t>
  </si>
  <si>
    <t xml:space="preserve">  Bonos Internos de C., M. y L. Plazo</t>
  </si>
  <si>
    <t>1.3.2</t>
  </si>
  <si>
    <t xml:space="preserve">  Préstamos Int. de M. y L. Plazo</t>
  </si>
  <si>
    <t>1.3.3</t>
  </si>
  <si>
    <t xml:space="preserve">  Deuda a Corto Plazo </t>
  </si>
  <si>
    <t>1.3.4</t>
  </si>
  <si>
    <t xml:space="preserve">  Seguro Social y Pensiones</t>
  </si>
  <si>
    <t>Deuda Bruta Total Banco Central</t>
  </si>
  <si>
    <t xml:space="preserve"> Deuda Ext. Bruta Total Bco. Cent. </t>
  </si>
  <si>
    <t>2.2.1</t>
  </si>
  <si>
    <t>2.2.2</t>
  </si>
  <si>
    <t>2.2.3</t>
  </si>
  <si>
    <t xml:space="preserve"> Deuda Int. Bruta Total Bco. Cent.</t>
  </si>
  <si>
    <t>2.3.1</t>
  </si>
  <si>
    <t xml:space="preserve">  Bonos Internos de M. y L. Plazo</t>
  </si>
  <si>
    <t>2.3.2</t>
  </si>
  <si>
    <t>2.3.3</t>
  </si>
  <si>
    <t>Gobierno Central:       Deuda Externa Instrumentos Negociables</t>
  </si>
  <si>
    <t>1.2.1.1</t>
  </si>
  <si>
    <t xml:space="preserve">  Bonos Ext. en FCY </t>
  </si>
  <si>
    <t>1.2.1.1.1</t>
  </si>
  <si>
    <t xml:space="preserve">    USD</t>
  </si>
  <si>
    <t>BONOS SOBERANOS 2019</t>
  </si>
  <si>
    <t>BONOS SOBERANOS 2020</t>
  </si>
  <si>
    <t>BONO SOB. AMORT 2022</t>
  </si>
  <si>
    <t>BONOS SOBERANOS 2023</t>
  </si>
  <si>
    <t>BONOS SOBERANOS 2024</t>
  </si>
  <si>
    <t>BONOS SOBERANOS 2026</t>
  </si>
  <si>
    <t>BONOS SOBERANOS 2028</t>
  </si>
  <si>
    <t>BONO SOB AMORT 2031</t>
  </si>
  <si>
    <t>BONO SOB AMORT 2036</t>
  </si>
  <si>
    <t>GLOBAL 2018 13,625%</t>
  </si>
  <si>
    <t>GLOBAL 2018 7,00%</t>
  </si>
  <si>
    <t>GLOBAL 2018 FRODO</t>
  </si>
  <si>
    <t>GLOBAL 2025</t>
  </si>
  <si>
    <t>GLOBAL 2027</t>
  </si>
  <si>
    <t>GLOBAL 2034</t>
  </si>
  <si>
    <t>GLOBAL 2038 7%</t>
  </si>
  <si>
    <t>1.2.1.1.2</t>
  </si>
  <si>
    <t xml:space="preserve">    USD INDEXADO PIB </t>
  </si>
  <si>
    <t xml:space="preserve">      Bono Indexado PIB</t>
  </si>
  <si>
    <t>1.2.1.1.3</t>
  </si>
  <si>
    <t xml:space="preserve">    EUR</t>
  </si>
  <si>
    <t>BONOS PAR</t>
  </si>
  <si>
    <t>1.2.1.1.4</t>
  </si>
  <si>
    <t xml:space="preserve">    CHF</t>
  </si>
  <si>
    <t>FLIRB´S CHF</t>
  </si>
  <si>
    <t>1.2.1.1.5</t>
  </si>
  <si>
    <t xml:space="preserve">    GBP</t>
  </si>
  <si>
    <t>CONVERSIÓN (DCB) GBP</t>
  </si>
  <si>
    <t>1.2.1.2</t>
  </si>
  <si>
    <t xml:space="preserve">  Bonos Ext. en DCY </t>
  </si>
  <si>
    <t xml:space="preserve">      Bono 5</t>
  </si>
  <si>
    <t xml:space="preserve">      Bono 6</t>
  </si>
  <si>
    <t>Central Governement:           External Debt Non-Tradeable</t>
  </si>
  <si>
    <t>1.2.2.1</t>
  </si>
  <si>
    <t xml:space="preserve">  Préstamos Ext. en FCY</t>
  </si>
  <si>
    <t>1.2.2.1.1</t>
  </si>
  <si>
    <t xml:space="preserve">  Oficial en FCY</t>
  </si>
  <si>
    <t>1.2.2.1.1.1</t>
  </si>
  <si>
    <t xml:space="preserve">   Multilateral</t>
  </si>
  <si>
    <t xml:space="preserve">    SDR</t>
  </si>
  <si>
    <t>1.2.2.1.1.2</t>
  </si>
  <si>
    <t xml:space="preserve">   Bilateral</t>
  </si>
  <si>
    <t xml:space="preserve">    JPY</t>
  </si>
  <si>
    <t>1.2.2.1.2</t>
  </si>
  <si>
    <t xml:space="preserve">  Privada en FCY</t>
  </si>
  <si>
    <t>1.2.2.1.2.1</t>
  </si>
  <si>
    <t xml:space="preserve">   Bancos Comerciales</t>
  </si>
  <si>
    <t>USD</t>
  </si>
  <si>
    <t>EUR</t>
  </si>
  <si>
    <t>1.2.2.1.2.2</t>
  </si>
  <si>
    <t xml:space="preserve">   Proveedores</t>
  </si>
  <si>
    <t>1.2.2.2</t>
  </si>
  <si>
    <t xml:space="preserve">  Préstamos Ext. en DCY</t>
  </si>
  <si>
    <t>1.2.2.2.1</t>
  </si>
  <si>
    <t xml:space="preserve">    Oficial en DCY</t>
  </si>
  <si>
    <t xml:space="preserve">     Multilateral</t>
  </si>
  <si>
    <t xml:space="preserve">     Bilateral</t>
  </si>
  <si>
    <t>1.2.2.2.2</t>
  </si>
  <si>
    <t xml:space="preserve">    Privada en DCY</t>
  </si>
  <si>
    <t xml:space="preserve">     Bancos Comerciales</t>
  </si>
  <si>
    <t xml:space="preserve">     Proveedores</t>
  </si>
  <si>
    <t xml:space="preserve">     Otros</t>
  </si>
  <si>
    <t>1.2.3.1</t>
  </si>
  <si>
    <t xml:space="preserve">   Bancos Comerciales C.P.</t>
  </si>
  <si>
    <t>1.2.3.2</t>
  </si>
  <si>
    <t xml:space="preserve">   Proveedores C.P.</t>
  </si>
  <si>
    <t>1.2.3.3</t>
  </si>
  <si>
    <t xml:space="preserve">   Mora</t>
  </si>
  <si>
    <t>Central Government: Domestic Debt Tradeable Instruments</t>
  </si>
  <si>
    <t>1.3.1.1</t>
  </si>
  <si>
    <t xml:space="preserve">  Bonos Int. de M. L. Plazo</t>
  </si>
  <si>
    <t>1.3.1.1.1</t>
  </si>
  <si>
    <t xml:space="preserve">    Bonos en DCY </t>
  </si>
  <si>
    <t>TIF012024</t>
  </si>
  <si>
    <t>TIF012026</t>
  </si>
  <si>
    <t>TIF022017</t>
  </si>
  <si>
    <t>TIF022021</t>
  </si>
  <si>
    <t>TIF022029</t>
  </si>
  <si>
    <t>TIF022030</t>
  </si>
  <si>
    <t>TIF022031</t>
  </si>
  <si>
    <t>TIF022032</t>
  </si>
  <si>
    <t>TIF032017</t>
  </si>
  <si>
    <t>TIF032022</t>
  </si>
  <si>
    <t>TIF032028</t>
  </si>
  <si>
    <t>TIF032029</t>
  </si>
  <si>
    <t>TIF032031</t>
  </si>
  <si>
    <t>TIF032032</t>
  </si>
  <si>
    <t>TIF032033</t>
  </si>
  <si>
    <t>TIF042018</t>
  </si>
  <si>
    <t>TIF042019</t>
  </si>
  <si>
    <t>TIF042023</t>
  </si>
  <si>
    <t>TIF052018</t>
  </si>
  <si>
    <t>TIF052028</t>
  </si>
  <si>
    <t>TIF052034</t>
  </si>
  <si>
    <t>TIF062025</t>
  </si>
  <si>
    <t>TIF082018</t>
  </si>
  <si>
    <t>TIF082019</t>
  </si>
  <si>
    <t>TIF102017</t>
  </si>
  <si>
    <t>TIF102020</t>
  </si>
  <si>
    <t>TIF102030</t>
  </si>
  <si>
    <t>TIF112019</t>
  </si>
  <si>
    <t>TIF112020</t>
  </si>
  <si>
    <t>TIF112027</t>
  </si>
  <si>
    <t>VEBONO012020</t>
  </si>
  <si>
    <t>VEBONO012021</t>
  </si>
  <si>
    <t>VEBONO012023</t>
  </si>
  <si>
    <t>VEBONO012025</t>
  </si>
  <si>
    <t>VEBONO022019</t>
  </si>
  <si>
    <t>VEBONO022022</t>
  </si>
  <si>
    <t>VEBONO022024</t>
  </si>
  <si>
    <t>VEBONO022025</t>
  </si>
  <si>
    <t>VEBONO022034</t>
  </si>
  <si>
    <t>VEBONO032017</t>
  </si>
  <si>
    <t>VEBONO032019</t>
  </si>
  <si>
    <t>VEBONO032027</t>
  </si>
  <si>
    <t>VEBONO032031</t>
  </si>
  <si>
    <t>VEBONO042018</t>
  </si>
  <si>
    <t>VEBONO042019</t>
  </si>
  <si>
    <t>VEBONO042024</t>
  </si>
  <si>
    <t>VEBONO042028</t>
  </si>
  <si>
    <t>VEBONO052021</t>
  </si>
  <si>
    <t>VEBONO052029</t>
  </si>
  <si>
    <t>VEBONO062018</t>
  </si>
  <si>
    <t>VEBONO062020</t>
  </si>
  <si>
    <t>VEBONO062026</t>
  </si>
  <si>
    <t>VEBONO062032</t>
  </si>
  <si>
    <t>VEBONO072018</t>
  </si>
  <si>
    <t>VEBONO072030</t>
  </si>
  <si>
    <t>VEBONO072033</t>
  </si>
  <si>
    <t>VEBONO082017</t>
  </si>
  <si>
    <t>VEBONO092020</t>
  </si>
  <si>
    <t>VEBONO102019</t>
  </si>
  <si>
    <t>VEBONO102028</t>
  </si>
  <si>
    <t>VEBONO102029</t>
  </si>
  <si>
    <t>VEBONO112017</t>
  </si>
  <si>
    <t>VEBONO112020</t>
  </si>
  <si>
    <t>VEBONO122016</t>
  </si>
  <si>
    <t>VEBONO122017</t>
  </si>
  <si>
    <t>VEBONO122021</t>
  </si>
  <si>
    <t>1.3.1.1.2</t>
  </si>
  <si>
    <t xml:space="preserve">    Bonos Indexados al IPC en DCY</t>
  </si>
  <si>
    <t xml:space="preserve">      Bono Indexado al IPC</t>
  </si>
  <si>
    <t>1.3.1.1.3</t>
  </si>
  <si>
    <t xml:space="preserve">    Bonos en DCY Indexados a FCY</t>
  </si>
  <si>
    <t xml:space="preserve">      Bond Index FCY</t>
  </si>
  <si>
    <t>Others DCY</t>
  </si>
  <si>
    <t>1.3.1.1.4</t>
  </si>
  <si>
    <t xml:space="preserve">  Bonos Internos en FCY </t>
  </si>
  <si>
    <t>1.3.1.1.4.1</t>
  </si>
  <si>
    <t xml:space="preserve">      Bonos</t>
  </si>
  <si>
    <t xml:space="preserve">      Pagarés</t>
  </si>
  <si>
    <t>1.3.1.1.4.2</t>
  </si>
  <si>
    <t xml:space="preserve">      Bono 3</t>
  </si>
  <si>
    <t xml:space="preserve">      Bono 4</t>
  </si>
  <si>
    <t>1.3.1.2</t>
  </si>
  <si>
    <t xml:space="preserve">  Bonos/Instruments C. Plazo en DCY </t>
  </si>
  <si>
    <t>Central Government: Domestic Debt Non-Tradeable</t>
  </si>
  <si>
    <t>1.3.2.1</t>
  </si>
  <si>
    <t xml:space="preserve">  Préstamos del Sector Púb. en DCY</t>
  </si>
  <si>
    <t>1.3.2.1.1</t>
  </si>
  <si>
    <t xml:space="preserve">   Banco Central</t>
  </si>
  <si>
    <t>1.3.2.1.2</t>
  </si>
  <si>
    <t xml:space="preserve">   Bancos Públicos</t>
  </si>
  <si>
    <t>1.3.2.1.3</t>
  </si>
  <si>
    <t xml:space="preserve">   Otros</t>
  </si>
  <si>
    <t>1.3.2.2</t>
  </si>
  <si>
    <t xml:space="preserve">  Privada en DCY</t>
  </si>
  <si>
    <t>1.3.2.2.1</t>
  </si>
  <si>
    <t>1.3.2.2.2</t>
  </si>
  <si>
    <t>1.3.2.2.3</t>
  </si>
  <si>
    <t>1.3.2.3</t>
  </si>
  <si>
    <t xml:space="preserve">  Sector Público en FCY</t>
  </si>
  <si>
    <t>1.3.2.3.1</t>
  </si>
  <si>
    <t>1.3.2.3.2</t>
  </si>
  <si>
    <t>1.3.2.4</t>
  </si>
  <si>
    <t>1.3.2.4.1</t>
  </si>
  <si>
    <t>1.3.2.4.2</t>
  </si>
  <si>
    <t>1.3.3.1</t>
  </si>
  <si>
    <t xml:space="preserve">   Préstamos del Sec. Púb. de C. P.</t>
  </si>
  <si>
    <t xml:space="preserve">    DCY</t>
  </si>
  <si>
    <t>1.3.3.2</t>
  </si>
  <si>
    <t xml:space="preserve">   Préstamos del Sec. Privado C.P.</t>
  </si>
  <si>
    <t>1.3.3.3</t>
  </si>
  <si>
    <t xml:space="preserve">    Social Security</t>
  </si>
  <si>
    <t xml:space="preserve">    Pensions</t>
  </si>
  <si>
    <t>Central Bank: External Debt Tradedable Instruments</t>
  </si>
  <si>
    <t>2.2.1.1</t>
  </si>
  <si>
    <t xml:space="preserve">  Bonos Externos en FCY </t>
  </si>
  <si>
    <t>2.2.1.1.1</t>
  </si>
  <si>
    <t xml:space="preserve">      Banco Central Bono 1</t>
  </si>
  <si>
    <t xml:space="preserve">      Banco Central Bono 2</t>
  </si>
  <si>
    <t>2.2.1.1.2</t>
  </si>
  <si>
    <t xml:space="preserve">      Banco Central Bono 3</t>
  </si>
  <si>
    <t xml:space="preserve">      Banco Central Bono 4</t>
  </si>
  <si>
    <t>2.2.1.2</t>
  </si>
  <si>
    <t xml:space="preserve">  Bonos Externos en DCY </t>
  </si>
  <si>
    <t xml:space="preserve">      Banco Central Bono 5</t>
  </si>
  <si>
    <t xml:space="preserve">      Banco Central Bono 6</t>
  </si>
  <si>
    <t>Central Bank: External Debt Non-Tradedable</t>
  </si>
  <si>
    <t>2.2.2.1</t>
  </si>
  <si>
    <t xml:space="preserve">  Préstamos Externos en FCY</t>
  </si>
  <si>
    <t>2.2.2.1.1</t>
  </si>
  <si>
    <t xml:space="preserve">   Oficiales en FCY</t>
  </si>
  <si>
    <t>2.2.2.1.1.1</t>
  </si>
  <si>
    <t xml:space="preserve">    Préstamos del FMI en SDR</t>
  </si>
  <si>
    <t xml:space="preserve">      IMF Préstamo 1</t>
  </si>
  <si>
    <t xml:space="preserve">      IMF Préstamo 2</t>
  </si>
  <si>
    <t>2.2.2.1.1.2</t>
  </si>
  <si>
    <t xml:space="preserve">    Otros Préstamos de B. Centrales</t>
  </si>
  <si>
    <t>2.2.2.1.1.2.1</t>
  </si>
  <si>
    <t xml:space="preserve">      Préstamo 1</t>
  </si>
  <si>
    <t>2.2.2.1.1.2.2</t>
  </si>
  <si>
    <t xml:space="preserve">      Préstamo 2</t>
  </si>
  <si>
    <t>2.2.2.1.2</t>
  </si>
  <si>
    <t xml:space="preserve">  Préstamos Privados en FCY</t>
  </si>
  <si>
    <t>2.2.2.1.2.1</t>
  </si>
  <si>
    <t>2.2.2.1.2.1.1</t>
  </si>
  <si>
    <t>2.2.2.1.2.1.2</t>
  </si>
  <si>
    <t>2.2.2.1.2.2</t>
  </si>
  <si>
    <t>2.2.2.1.2.2.1</t>
  </si>
  <si>
    <t xml:space="preserve">      Préstamo 3</t>
  </si>
  <si>
    <t>2.2.2.2</t>
  </si>
  <si>
    <t xml:space="preserve">  Préstamos Privados en DCY</t>
  </si>
  <si>
    <t xml:space="preserve">      Préstamo 4</t>
  </si>
  <si>
    <t>2.2.3.1</t>
  </si>
  <si>
    <t xml:space="preserve">    Préstamos de B. Centrales C.P.</t>
  </si>
  <si>
    <t>2.2.3.2</t>
  </si>
  <si>
    <t>2.2..3.3</t>
  </si>
  <si>
    <t>Central Bank: Domestic Debt Tradedable Instruments</t>
  </si>
  <si>
    <t>2.3.1.1</t>
  </si>
  <si>
    <t xml:space="preserve">    Bonos para Pol. Mon. en DCY</t>
  </si>
  <si>
    <t xml:space="preserve">      Bono 1 Pol. Mon.</t>
  </si>
  <si>
    <t xml:space="preserve">      Bono 2 Pol. Mon.</t>
  </si>
  <si>
    <t>2.3.1.2</t>
  </si>
  <si>
    <t xml:space="preserve">    Otros Bonos en DCY</t>
  </si>
  <si>
    <t>Central Bank: Domestic Debt Non-Tradedable</t>
  </si>
  <si>
    <t>2.3.3.1</t>
  </si>
  <si>
    <t xml:space="preserve">   Inst. de Mercado de Dinero C.P.</t>
  </si>
  <si>
    <t>2.3.3.2</t>
  </si>
  <si>
    <t xml:space="preserve">   Préstamos C.P.</t>
  </si>
  <si>
    <t>2.3.3.3</t>
  </si>
  <si>
    <t xml:space="preserve">   Moneda y Depósitos</t>
  </si>
  <si>
    <t>2.3.3.4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</si>
</sst>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000"/>
    <numFmt numFmtId="166" formatCode="_-* #,##0.00_-;\-* #,##0.00_-;_-* &quot;-&quot;??_-;_-@_-"/>
    <numFmt numFmtId="167" formatCode="0.000"/>
    <numFmt numFmtId="168" formatCode="_(* #,##0.00_);_(* \(#,##0.00\);_(* &quot;-&quot;??_);_(@_)"/>
    <numFmt numFmtId="169" formatCode="#,##0.00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458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2" fillId="0" borderId="2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vertical="center"/>
    </xf>
    <xf numFmtId="165" fontId="2" fillId="0" borderId="9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4" fontId="2" fillId="0" borderId="23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vertical="center"/>
    </xf>
    <xf numFmtId="165" fontId="2" fillId="0" borderId="14" xfId="0" applyNumberFormat="1" applyFont="1" applyFill="1" applyBorder="1" applyAlignment="1">
      <alignment vertical="center"/>
    </xf>
    <xf numFmtId="166" fontId="0" fillId="0" borderId="0" xfId="1" applyFont="1" applyFill="1"/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 wrapText="1"/>
    </xf>
    <xf numFmtId="43" fontId="0" fillId="0" borderId="0" xfId="0" applyNumberFormat="1" applyFill="1"/>
    <xf numFmtId="0" fontId="2" fillId="0" borderId="27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164" fontId="2" fillId="0" borderId="29" xfId="0" applyNumberFormat="1" applyFont="1" applyFill="1" applyBorder="1" applyAlignment="1">
      <alignment vertical="center"/>
    </xf>
    <xf numFmtId="165" fontId="2" fillId="0" borderId="30" xfId="0" applyNumberFormat="1" applyFont="1" applyFill="1" applyBorder="1" applyAlignment="1">
      <alignment vertical="center"/>
    </xf>
    <xf numFmtId="164" fontId="2" fillId="0" borderId="31" xfId="0" applyNumberFormat="1" applyFont="1" applyFill="1" applyBorder="1" applyAlignment="1">
      <alignment vertical="center"/>
    </xf>
    <xf numFmtId="164" fontId="2" fillId="0" borderId="32" xfId="0" applyNumberFormat="1" applyFont="1" applyFill="1" applyBorder="1" applyAlignment="1">
      <alignment vertical="center"/>
    </xf>
    <xf numFmtId="164" fontId="2" fillId="0" borderId="33" xfId="0" applyNumberFormat="1" applyFont="1" applyFill="1" applyBorder="1" applyAlignment="1">
      <alignment vertical="center"/>
    </xf>
    <xf numFmtId="164" fontId="2" fillId="0" borderId="34" xfId="0" applyNumberFormat="1" applyFont="1" applyFill="1" applyBorder="1" applyAlignment="1">
      <alignment vertical="center"/>
    </xf>
    <xf numFmtId="164" fontId="2" fillId="0" borderId="30" xfId="0" applyNumberFormat="1" applyFont="1" applyFill="1" applyBorder="1" applyAlignment="1">
      <alignment vertical="center"/>
    </xf>
    <xf numFmtId="164" fontId="2" fillId="0" borderId="28" xfId="0" applyNumberFormat="1" applyFont="1" applyFill="1" applyBorder="1" applyAlignment="1">
      <alignment vertical="center"/>
    </xf>
    <xf numFmtId="165" fontId="2" fillId="0" borderId="35" xfId="0" applyNumberFormat="1" applyFont="1" applyFill="1" applyBorder="1" applyAlignment="1">
      <alignment vertical="center"/>
    </xf>
    <xf numFmtId="0" fontId="2" fillId="0" borderId="36" xfId="0" quotePrefix="1" applyFont="1" applyFill="1" applyBorder="1" applyAlignment="1">
      <alignment horizontal="left" vertical="center" wrapText="1"/>
    </xf>
    <xf numFmtId="164" fontId="2" fillId="0" borderId="37" xfId="0" applyNumberFormat="1" applyFont="1" applyFill="1" applyBorder="1" applyAlignment="1">
      <alignment vertical="center"/>
    </xf>
    <xf numFmtId="165" fontId="2" fillId="0" borderId="38" xfId="0" applyNumberFormat="1" applyFont="1" applyFill="1" applyBorder="1" applyAlignment="1">
      <alignment vertical="center"/>
    </xf>
    <xf numFmtId="164" fontId="2" fillId="0" borderId="39" xfId="0" applyNumberFormat="1" applyFont="1" applyFill="1" applyBorder="1" applyAlignment="1">
      <alignment vertical="center"/>
    </xf>
    <xf numFmtId="164" fontId="2" fillId="0" borderId="40" xfId="0" applyNumberFormat="1" applyFont="1" applyFill="1" applyBorder="1" applyAlignment="1">
      <alignment vertical="center"/>
    </xf>
    <xf numFmtId="164" fontId="2" fillId="0" borderId="41" xfId="0" applyNumberFormat="1" applyFont="1" applyFill="1" applyBorder="1" applyAlignment="1">
      <alignment vertical="center"/>
    </xf>
    <xf numFmtId="164" fontId="2" fillId="0" borderId="42" xfId="0" applyNumberFormat="1" applyFont="1" applyFill="1" applyBorder="1" applyAlignment="1">
      <alignment vertical="center"/>
    </xf>
    <xf numFmtId="164" fontId="2" fillId="0" borderId="16" xfId="0" applyNumberFormat="1" applyFont="1" applyFill="1" applyBorder="1" applyAlignment="1">
      <alignment vertical="center"/>
    </xf>
    <xf numFmtId="164" fontId="2" fillId="0" borderId="43" xfId="0" applyNumberFormat="1" applyFont="1" applyFill="1" applyBorder="1" applyAlignment="1">
      <alignment vertical="center"/>
    </xf>
    <xf numFmtId="165" fontId="2" fillId="0" borderId="44" xfId="0" applyNumberFormat="1" applyFont="1" applyFill="1" applyBorder="1" applyAlignment="1">
      <alignment vertical="center"/>
    </xf>
    <xf numFmtId="164" fontId="2" fillId="0" borderId="45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7" xfId="0" quotePrefix="1" applyFont="1" applyFill="1" applyBorder="1" applyAlignment="1">
      <alignment horizontal="left" vertical="center" wrapText="1"/>
    </xf>
    <xf numFmtId="164" fontId="2" fillId="0" borderId="48" xfId="0" applyNumberFormat="1" applyFont="1" applyFill="1" applyBorder="1" applyAlignment="1">
      <alignment vertical="center"/>
    </xf>
    <xf numFmtId="165" fontId="2" fillId="0" borderId="49" xfId="0" applyNumberFormat="1" applyFont="1" applyFill="1" applyBorder="1" applyAlignment="1">
      <alignment vertical="center"/>
    </xf>
    <xf numFmtId="164" fontId="2" fillId="0" borderId="50" xfId="0" applyNumberFormat="1" applyFont="1" applyFill="1" applyBorder="1" applyAlignment="1">
      <alignment vertical="center"/>
    </xf>
    <xf numFmtId="164" fontId="2" fillId="0" borderId="51" xfId="0" applyNumberFormat="1" applyFont="1" applyFill="1" applyBorder="1" applyAlignment="1">
      <alignment vertical="center"/>
    </xf>
    <xf numFmtId="164" fontId="2" fillId="0" borderId="52" xfId="0" applyNumberFormat="1" applyFont="1" applyFill="1" applyBorder="1" applyAlignment="1">
      <alignment vertical="center"/>
    </xf>
    <xf numFmtId="164" fontId="2" fillId="0" borderId="53" xfId="0" applyNumberFormat="1" applyFont="1" applyFill="1" applyBorder="1" applyAlignment="1">
      <alignment vertical="center"/>
    </xf>
    <xf numFmtId="164" fontId="2" fillId="0" borderId="49" xfId="0" applyNumberFormat="1" applyFont="1" applyFill="1" applyBorder="1" applyAlignment="1">
      <alignment vertical="center"/>
    </xf>
    <xf numFmtId="164" fontId="2" fillId="0" borderId="47" xfId="0" applyNumberFormat="1" applyFont="1" applyFill="1" applyBorder="1" applyAlignment="1">
      <alignment vertical="center"/>
    </xf>
    <xf numFmtId="165" fontId="2" fillId="0" borderId="54" xfId="0" applyNumberFormat="1" applyFont="1" applyFill="1" applyBorder="1" applyAlignment="1">
      <alignment vertical="center"/>
    </xf>
    <xf numFmtId="0" fontId="2" fillId="0" borderId="55" xfId="0" applyFont="1" applyFill="1" applyBorder="1" applyAlignment="1">
      <alignment horizontal="left" vertical="center" wrapText="1"/>
    </xf>
    <xf numFmtId="0" fontId="2" fillId="0" borderId="56" xfId="0" quotePrefix="1" applyFont="1" applyFill="1" applyBorder="1" applyAlignment="1">
      <alignment horizontal="left" vertical="center"/>
    </xf>
    <xf numFmtId="164" fontId="2" fillId="0" borderId="57" xfId="0" applyNumberFormat="1" applyFont="1" applyFill="1" applyBorder="1" applyAlignment="1">
      <alignment vertical="center"/>
    </xf>
    <xf numFmtId="165" fontId="2" fillId="0" borderId="58" xfId="0" applyNumberFormat="1" applyFont="1" applyFill="1" applyBorder="1" applyAlignment="1">
      <alignment vertical="center"/>
    </xf>
    <xf numFmtId="164" fontId="2" fillId="0" borderId="59" xfId="0" applyNumberFormat="1" applyFont="1" applyFill="1" applyBorder="1" applyAlignment="1">
      <alignment vertical="center"/>
    </xf>
    <xf numFmtId="164" fontId="2" fillId="0" borderId="60" xfId="0" applyNumberFormat="1" applyFont="1" applyFill="1" applyBorder="1" applyAlignment="1">
      <alignment vertical="center"/>
    </xf>
    <xf numFmtId="164" fontId="2" fillId="0" borderId="61" xfId="0" applyNumberFormat="1" applyFont="1" applyFill="1" applyBorder="1" applyAlignment="1">
      <alignment vertical="center"/>
    </xf>
    <xf numFmtId="164" fontId="2" fillId="0" borderId="62" xfId="0" applyNumberFormat="1" applyFont="1" applyFill="1" applyBorder="1" applyAlignment="1">
      <alignment vertical="center"/>
    </xf>
    <xf numFmtId="164" fontId="2" fillId="0" borderId="58" xfId="0" applyNumberFormat="1" applyFont="1" applyFill="1" applyBorder="1" applyAlignment="1">
      <alignment vertical="center"/>
    </xf>
    <xf numFmtId="164" fontId="2" fillId="0" borderId="56" xfId="0" applyNumberFormat="1" applyFont="1" applyFill="1" applyBorder="1" applyAlignment="1">
      <alignment vertical="center"/>
    </xf>
    <xf numFmtId="165" fontId="2" fillId="0" borderId="63" xfId="0" applyNumberFormat="1" applyFont="1" applyFill="1" applyBorder="1" applyAlignment="1">
      <alignment vertical="center"/>
    </xf>
    <xf numFmtId="164" fontId="2" fillId="0" borderId="64" xfId="0" applyNumberFormat="1" applyFont="1" applyFill="1" applyBorder="1" applyAlignment="1">
      <alignment vertical="center"/>
    </xf>
    <xf numFmtId="164" fontId="2" fillId="0" borderId="65" xfId="0" applyNumberFormat="1" applyFont="1" applyFill="1" applyBorder="1" applyAlignment="1">
      <alignment vertical="center"/>
    </xf>
    <xf numFmtId="0" fontId="2" fillId="0" borderId="66" xfId="0" applyFont="1" applyFill="1" applyBorder="1" applyAlignment="1">
      <alignment horizontal="left" vertical="center" wrapText="1"/>
    </xf>
    <xf numFmtId="0" fontId="2" fillId="0" borderId="67" xfId="0" quotePrefix="1" applyFont="1" applyFill="1" applyBorder="1" applyAlignment="1">
      <alignment horizontal="left" vertical="center"/>
    </xf>
    <xf numFmtId="164" fontId="2" fillId="0" borderId="68" xfId="0" applyNumberFormat="1" applyFont="1" applyFill="1" applyBorder="1" applyAlignment="1">
      <alignment vertical="center"/>
    </xf>
    <xf numFmtId="165" fontId="6" fillId="0" borderId="68" xfId="0" applyNumberFormat="1" applyFont="1" applyFill="1" applyBorder="1" applyAlignment="1">
      <alignment vertical="center"/>
    </xf>
    <xf numFmtId="164" fontId="2" fillId="0" borderId="69" xfId="0" quotePrefix="1" applyNumberFormat="1" applyFont="1" applyFill="1" applyBorder="1" applyAlignment="1">
      <alignment vertical="center"/>
    </xf>
    <xf numFmtId="164" fontId="2" fillId="0" borderId="70" xfId="0" applyNumberFormat="1" applyFont="1" applyFill="1" applyBorder="1" applyAlignment="1">
      <alignment vertical="center"/>
    </xf>
    <xf numFmtId="164" fontId="2" fillId="0" borderId="71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vertical="center"/>
    </xf>
    <xf numFmtId="164" fontId="2" fillId="0" borderId="73" xfId="0" applyNumberFormat="1" applyFont="1" applyFill="1" applyBorder="1" applyAlignment="1">
      <alignment vertical="center"/>
    </xf>
    <xf numFmtId="165" fontId="6" fillId="0" borderId="74" xfId="0" applyNumberFormat="1" applyFont="1" applyFill="1" applyBorder="1" applyAlignment="1">
      <alignment vertical="center"/>
    </xf>
    <xf numFmtId="164" fontId="2" fillId="0" borderId="75" xfId="0" applyNumberFormat="1" applyFont="1" applyFill="1" applyBorder="1" applyAlignment="1">
      <alignment vertical="center"/>
    </xf>
    <xf numFmtId="0" fontId="2" fillId="0" borderId="47" xfId="0" quotePrefix="1" applyFont="1" applyFill="1" applyBorder="1" applyAlignment="1">
      <alignment horizontal="left" vertical="center"/>
    </xf>
    <xf numFmtId="0" fontId="2" fillId="0" borderId="76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vertical="center"/>
    </xf>
    <xf numFmtId="164" fontId="2" fillId="0" borderId="77" xfId="0" applyNumberFormat="1" applyFont="1" applyFill="1" applyBorder="1" applyAlignment="1">
      <alignment vertical="center"/>
    </xf>
    <xf numFmtId="164" fontId="0" fillId="0" borderId="56" xfId="0" applyNumberFormat="1" applyFill="1" applyBorder="1" applyAlignment="1">
      <alignment vertical="center"/>
    </xf>
    <xf numFmtId="164" fontId="2" fillId="0" borderId="63" xfId="0" applyNumberFormat="1" applyFont="1" applyFill="1" applyBorder="1" applyAlignment="1">
      <alignment vertical="center"/>
    </xf>
    <xf numFmtId="164" fontId="2" fillId="0" borderId="55" xfId="0" applyNumberFormat="1" applyFont="1" applyFill="1" applyBorder="1" applyAlignment="1">
      <alignment vertical="center"/>
    </xf>
    <xf numFmtId="0" fontId="2" fillId="0" borderId="78" xfId="0" applyFont="1" applyFill="1" applyBorder="1" applyAlignment="1">
      <alignment horizontal="left" vertical="center" wrapText="1"/>
    </xf>
    <xf numFmtId="0" fontId="2" fillId="0" borderId="79" xfId="0" quotePrefix="1" applyFont="1" applyFill="1" applyBorder="1" applyAlignment="1">
      <alignment horizontal="left" vertical="center"/>
    </xf>
    <xf numFmtId="0" fontId="0" fillId="0" borderId="80" xfId="0" applyFill="1" applyBorder="1" applyAlignment="1">
      <alignment vertical="center"/>
    </xf>
    <xf numFmtId="164" fontId="2" fillId="0" borderId="81" xfId="0" applyNumberFormat="1" applyFont="1" applyFill="1" applyBorder="1" applyAlignment="1">
      <alignment vertical="center"/>
    </xf>
    <xf numFmtId="164" fontId="2" fillId="0" borderId="82" xfId="0" applyNumberFormat="1" applyFont="1" applyFill="1" applyBorder="1" applyAlignment="1">
      <alignment vertical="center"/>
    </xf>
    <xf numFmtId="164" fontId="2" fillId="0" borderId="83" xfId="0" applyNumberFormat="1" applyFont="1" applyFill="1" applyBorder="1" applyAlignment="1">
      <alignment vertical="center"/>
    </xf>
    <xf numFmtId="164" fontId="2" fillId="0" borderId="84" xfId="0" applyNumberFormat="1" applyFont="1" applyFill="1" applyBorder="1" applyAlignment="1">
      <alignment vertical="center"/>
    </xf>
    <xf numFmtId="164" fontId="2" fillId="0" borderId="80" xfId="0" applyNumberFormat="1" applyFont="1" applyFill="1" applyBorder="1" applyAlignment="1">
      <alignment vertical="center"/>
    </xf>
    <xf numFmtId="164" fontId="0" fillId="0" borderId="79" xfId="0" applyNumberFormat="1" applyFill="1" applyBorder="1" applyAlignment="1">
      <alignment vertical="center"/>
    </xf>
    <xf numFmtId="164" fontId="2" fillId="0" borderId="85" xfId="0" applyNumberFormat="1" applyFont="1" applyFill="1" applyBorder="1" applyAlignment="1">
      <alignment vertical="center"/>
    </xf>
    <xf numFmtId="164" fontId="2" fillId="0" borderId="86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/>
    </xf>
    <xf numFmtId="0" fontId="2" fillId="0" borderId="87" xfId="0" quotePrefix="1" applyFont="1" applyFill="1" applyBorder="1" applyAlignment="1">
      <alignment horizontal="left" vertical="center" wrapText="1"/>
    </xf>
    <xf numFmtId="164" fontId="2" fillId="0" borderId="88" xfId="0" applyNumberFormat="1" applyFont="1" applyFill="1" applyBorder="1" applyAlignment="1">
      <alignment vertical="center"/>
    </xf>
    <xf numFmtId="165" fontId="2" fillId="0" borderId="89" xfId="0" applyNumberFormat="1" applyFont="1" applyFill="1" applyBorder="1" applyAlignment="1">
      <alignment vertical="center"/>
    </xf>
    <xf numFmtId="164" fontId="2" fillId="0" borderId="90" xfId="0" applyNumberFormat="1" applyFont="1" applyFill="1" applyBorder="1" applyAlignment="1">
      <alignment vertical="center"/>
    </xf>
    <xf numFmtId="164" fontId="2" fillId="0" borderId="91" xfId="0" applyNumberFormat="1" applyFont="1" applyFill="1" applyBorder="1" applyAlignment="1">
      <alignment vertical="center"/>
    </xf>
    <xf numFmtId="164" fontId="2" fillId="0" borderId="92" xfId="0" applyNumberFormat="1" applyFont="1" applyFill="1" applyBorder="1" applyAlignment="1">
      <alignment vertical="center"/>
    </xf>
    <xf numFmtId="164" fontId="2" fillId="0" borderId="93" xfId="0" applyNumberFormat="1" applyFont="1" applyFill="1" applyBorder="1" applyAlignment="1">
      <alignment vertical="center"/>
    </xf>
    <xf numFmtId="164" fontId="2" fillId="0" borderId="89" xfId="0" applyNumberFormat="1" applyFont="1" applyFill="1" applyBorder="1" applyAlignment="1">
      <alignment vertical="center"/>
    </xf>
    <xf numFmtId="164" fontId="2" fillId="0" borderId="87" xfId="0" applyNumberFormat="1" applyFont="1" applyFill="1" applyBorder="1" applyAlignment="1">
      <alignment vertical="center"/>
    </xf>
    <xf numFmtId="164" fontId="2" fillId="0" borderId="94" xfId="0" applyNumberFormat="1" applyFont="1" applyFill="1" applyBorder="1" applyAlignment="1">
      <alignment vertical="center"/>
    </xf>
    <xf numFmtId="164" fontId="0" fillId="0" borderId="58" xfId="0" applyNumberFormat="1" applyFill="1" applyBorder="1" applyAlignment="1">
      <alignment vertical="center"/>
    </xf>
    <xf numFmtId="0" fontId="2" fillId="0" borderId="95" xfId="0" applyFont="1" applyFill="1" applyBorder="1" applyAlignment="1">
      <alignment horizontal="left" vertical="center" wrapText="1"/>
    </xf>
    <xf numFmtId="0" fontId="0" fillId="0" borderId="96" xfId="0" applyFill="1" applyBorder="1" applyAlignment="1">
      <alignment vertical="center"/>
    </xf>
    <xf numFmtId="164" fontId="2" fillId="0" borderId="97" xfId="0" applyNumberFormat="1" applyFont="1" applyFill="1" applyBorder="1" applyAlignment="1">
      <alignment vertical="center"/>
    </xf>
    <xf numFmtId="164" fontId="2" fillId="0" borderId="98" xfId="0" applyNumberFormat="1" applyFont="1" applyFill="1" applyBorder="1" applyAlignment="1">
      <alignment vertical="center"/>
    </xf>
    <xf numFmtId="164" fontId="2" fillId="0" borderId="99" xfId="0" applyNumberFormat="1" applyFont="1" applyFill="1" applyBorder="1" applyAlignment="1">
      <alignment vertical="center"/>
    </xf>
    <xf numFmtId="164" fontId="2" fillId="0" borderId="100" xfId="0" applyNumberFormat="1" applyFont="1" applyFill="1" applyBorder="1" applyAlignment="1">
      <alignment vertical="center"/>
    </xf>
    <xf numFmtId="164" fontId="2" fillId="0" borderId="96" xfId="0" applyNumberFormat="1" applyFont="1" applyFill="1" applyBorder="1" applyAlignment="1">
      <alignment vertical="center"/>
    </xf>
    <xf numFmtId="164" fontId="0" fillId="0" borderId="96" xfId="0" applyNumberFormat="1" applyFill="1" applyBorder="1" applyAlignment="1">
      <alignment vertical="center"/>
    </xf>
    <xf numFmtId="164" fontId="2" fillId="0" borderId="101" xfId="0" applyNumberFormat="1" applyFont="1" applyFill="1" applyBorder="1" applyAlignment="1">
      <alignment vertical="center"/>
    </xf>
    <xf numFmtId="164" fontId="2" fillId="0" borderId="103" xfId="0" applyNumberFormat="1" applyFont="1" applyFill="1" applyBorder="1" applyAlignment="1">
      <alignment vertical="center"/>
    </xf>
    <xf numFmtId="164" fontId="0" fillId="0" borderId="80" xfId="0" applyNumberFormat="1" applyFill="1" applyBorder="1" applyAlignment="1">
      <alignment vertical="center"/>
    </xf>
    <xf numFmtId="164" fontId="2" fillId="0" borderId="79" xfId="0" applyNumberFormat="1" applyFont="1" applyFill="1" applyBorder="1" applyAlignment="1">
      <alignment vertical="center"/>
    </xf>
    <xf numFmtId="164" fontId="2" fillId="0" borderId="104" xfId="0" applyNumberFormat="1" applyFont="1" applyFill="1" applyBorder="1" applyAlignment="1">
      <alignment vertical="center"/>
    </xf>
    <xf numFmtId="164" fontId="2" fillId="0" borderId="105" xfId="0" applyNumberFormat="1" applyFont="1" applyFill="1" applyBorder="1" applyAlignment="1">
      <alignment vertical="center"/>
    </xf>
    <xf numFmtId="164" fontId="2" fillId="0" borderId="106" xfId="0" applyNumberFormat="1" applyFont="1" applyFill="1" applyBorder="1" applyAlignment="1">
      <alignment vertical="center"/>
    </xf>
    <xf numFmtId="164" fontId="2" fillId="0" borderId="38" xfId="0" applyNumberFormat="1" applyFont="1" applyFill="1" applyBorder="1" applyAlignment="1">
      <alignment vertical="center"/>
    </xf>
    <xf numFmtId="165" fontId="2" fillId="0" borderId="36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 wrapText="1"/>
    </xf>
    <xf numFmtId="164" fontId="2" fillId="0" borderId="107" xfId="0" applyNumberFormat="1" applyFont="1" applyFill="1" applyBorder="1" applyAlignment="1">
      <alignment vertical="center"/>
    </xf>
    <xf numFmtId="165" fontId="2" fillId="0" borderId="87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quotePrefix="1" applyFont="1" applyFill="1" applyBorder="1" applyAlignment="1">
      <alignment horizontal="left" vertical="center"/>
    </xf>
    <xf numFmtId="164" fontId="2" fillId="0" borderId="108" xfId="0" applyNumberFormat="1" applyFont="1" applyFill="1" applyBorder="1" applyAlignment="1">
      <alignment vertical="center"/>
    </xf>
    <xf numFmtId="165" fontId="2" fillId="0" borderId="47" xfId="0" applyNumberFormat="1" applyFont="1" applyFill="1" applyBorder="1" applyAlignment="1">
      <alignment vertical="center"/>
    </xf>
    <xf numFmtId="164" fontId="2" fillId="0" borderId="109" xfId="0" applyNumberFormat="1" applyFont="1" applyFill="1" applyBorder="1" applyAlignment="1">
      <alignment vertical="center"/>
    </xf>
    <xf numFmtId="164" fontId="2" fillId="0" borderId="46" xfId="0" applyNumberFormat="1" applyFont="1" applyFill="1" applyBorder="1" applyAlignment="1">
      <alignment vertical="center"/>
    </xf>
    <xf numFmtId="0" fontId="2" fillId="0" borderId="67" xfId="0" applyFont="1" applyFill="1" applyBorder="1" applyAlignment="1">
      <alignment horizontal="left" vertical="center" wrapText="1"/>
    </xf>
    <xf numFmtId="0" fontId="2" fillId="0" borderId="73" xfId="0" quotePrefix="1" applyFont="1" applyFill="1" applyBorder="1" applyAlignment="1">
      <alignment vertical="center"/>
    </xf>
    <xf numFmtId="164" fontId="2" fillId="0" borderId="110" xfId="0" applyNumberFormat="1" applyFont="1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164" fontId="2" fillId="0" borderId="111" xfId="0" applyNumberFormat="1" applyFont="1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164" fontId="2" fillId="0" borderId="66" xfId="0" applyNumberFormat="1" applyFont="1" applyFill="1" applyBorder="1" applyAlignment="1">
      <alignment vertical="center"/>
    </xf>
    <xf numFmtId="0" fontId="2" fillId="0" borderId="112" xfId="0" applyFont="1" applyFill="1" applyBorder="1" applyAlignment="1">
      <alignment horizontal="left" vertical="center" wrapText="1"/>
    </xf>
    <xf numFmtId="0" fontId="6" fillId="0" borderId="87" xfId="0" quotePrefix="1" applyFont="1" applyFill="1" applyBorder="1" applyAlignment="1">
      <alignment horizontal="left" vertical="center"/>
    </xf>
    <xf numFmtId="164" fontId="6" fillId="0" borderId="89" xfId="0" quotePrefix="1" applyNumberFormat="1" applyFont="1" applyFill="1" applyBorder="1" applyAlignment="1">
      <alignment vertical="center"/>
    </xf>
    <xf numFmtId="164" fontId="6" fillId="0" borderId="88" xfId="0" quotePrefix="1" applyNumberFormat="1" applyFont="1" applyFill="1" applyBorder="1" applyAlignment="1">
      <alignment vertical="center"/>
    </xf>
    <xf numFmtId="164" fontId="6" fillId="0" borderId="91" xfId="0" quotePrefix="1" applyNumberFormat="1" applyFont="1" applyFill="1" applyBorder="1" applyAlignment="1">
      <alignment vertical="center"/>
    </xf>
    <xf numFmtId="164" fontId="6" fillId="0" borderId="92" xfId="0" quotePrefix="1" applyNumberFormat="1" applyFont="1" applyFill="1" applyBorder="1" applyAlignment="1">
      <alignment vertical="center"/>
    </xf>
    <xf numFmtId="164" fontId="6" fillId="0" borderId="93" xfId="0" quotePrefix="1" applyNumberFormat="1" applyFont="1" applyFill="1" applyBorder="1" applyAlignment="1">
      <alignment vertical="center"/>
    </xf>
    <xf numFmtId="164" fontId="6" fillId="0" borderId="24" xfId="0" quotePrefix="1" applyNumberFormat="1" applyFont="1" applyFill="1" applyBorder="1" applyAlignment="1">
      <alignment vertical="center"/>
    </xf>
    <xf numFmtId="165" fontId="6" fillId="0" borderId="89" xfId="0" quotePrefix="1" applyNumberFormat="1" applyFont="1" applyFill="1" applyBorder="1" applyAlignment="1">
      <alignment vertical="center"/>
    </xf>
    <xf numFmtId="165" fontId="6" fillId="0" borderId="87" xfId="0" quotePrefix="1" applyNumberFormat="1" applyFont="1" applyFill="1" applyBorder="1" applyAlignment="1">
      <alignment vertical="center"/>
    </xf>
    <xf numFmtId="0" fontId="6" fillId="0" borderId="113" xfId="0" quotePrefix="1" applyFont="1" applyFill="1" applyBorder="1" applyAlignment="1">
      <alignment horizontal="left" vertical="center"/>
    </xf>
    <xf numFmtId="164" fontId="6" fillId="0" borderId="114" xfId="0" quotePrefix="1" applyNumberFormat="1" applyFont="1" applyFill="1" applyBorder="1" applyAlignment="1">
      <alignment vertical="center"/>
    </xf>
    <xf numFmtId="165" fontId="6" fillId="0" borderId="114" xfId="0" quotePrefix="1" applyNumberFormat="1" applyFont="1" applyFill="1" applyBorder="1" applyAlignment="1">
      <alignment vertical="center"/>
    </xf>
    <xf numFmtId="164" fontId="6" fillId="0" borderId="115" xfId="0" quotePrefix="1" applyNumberFormat="1" applyFont="1" applyFill="1" applyBorder="1" applyAlignment="1">
      <alignment vertical="center"/>
    </xf>
    <xf numFmtId="164" fontId="6" fillId="0" borderId="116" xfId="0" quotePrefix="1" applyNumberFormat="1" applyFont="1" applyFill="1" applyBorder="1" applyAlignment="1">
      <alignment vertical="center"/>
    </xf>
    <xf numFmtId="164" fontId="6" fillId="0" borderId="117" xfId="0" quotePrefix="1" applyNumberFormat="1" applyFont="1" applyFill="1" applyBorder="1" applyAlignment="1">
      <alignment vertical="center"/>
    </xf>
    <xf numFmtId="0" fontId="2" fillId="0" borderId="87" xfId="0" quotePrefix="1" applyFont="1" applyFill="1" applyBorder="1" applyAlignment="1">
      <alignment vertical="center"/>
    </xf>
    <xf numFmtId="164" fontId="2" fillId="0" borderId="118" xfId="0" quotePrefix="1" applyNumberFormat="1" applyFont="1" applyFill="1" applyBorder="1" applyAlignment="1">
      <alignment vertical="center"/>
    </xf>
    <xf numFmtId="164" fontId="2" fillId="0" borderId="91" xfId="0" quotePrefix="1" applyNumberFormat="1" applyFont="1" applyFill="1" applyBorder="1" applyAlignment="1">
      <alignment vertical="center"/>
    </xf>
    <xf numFmtId="164" fontId="2" fillId="0" borderId="92" xfId="0" quotePrefix="1" applyNumberFormat="1" applyFont="1" applyFill="1" applyBorder="1" applyAlignment="1">
      <alignment vertical="center"/>
    </xf>
    <xf numFmtId="164" fontId="2" fillId="0" borderId="93" xfId="0" quotePrefix="1" applyNumberFormat="1" applyFont="1" applyFill="1" applyBorder="1" applyAlignment="1">
      <alignment vertical="center"/>
    </xf>
    <xf numFmtId="164" fontId="2" fillId="0" borderId="89" xfId="0" quotePrefix="1" applyNumberFormat="1" applyFont="1" applyFill="1" applyBorder="1" applyAlignment="1">
      <alignment vertical="center"/>
    </xf>
    <xf numFmtId="164" fontId="2" fillId="0" borderId="68" xfId="0" quotePrefix="1" applyNumberFormat="1" applyFont="1" applyFill="1" applyBorder="1" applyAlignment="1">
      <alignment vertical="center"/>
    </xf>
    <xf numFmtId="165" fontId="6" fillId="0" borderId="73" xfId="0" quotePrefix="1" applyNumberFormat="1" applyFont="1" applyFill="1" applyBorder="1" applyAlignment="1">
      <alignment vertical="center"/>
    </xf>
    <xf numFmtId="164" fontId="2" fillId="0" borderId="119" xfId="0" quotePrefix="1" applyNumberFormat="1" applyFont="1" applyFill="1" applyBorder="1" applyAlignment="1">
      <alignment vertical="center"/>
    </xf>
    <xf numFmtId="164" fontId="2" fillId="0" borderId="66" xfId="0" quotePrefix="1" applyNumberFormat="1" applyFont="1" applyFill="1" applyBorder="1" applyAlignment="1">
      <alignment vertical="center"/>
    </xf>
    <xf numFmtId="0" fontId="6" fillId="0" borderId="87" xfId="0" applyFont="1" applyFill="1" applyBorder="1" applyAlignment="1">
      <alignment horizontal="left" vertical="center"/>
    </xf>
    <xf numFmtId="165" fontId="2" fillId="0" borderId="89" xfId="0" quotePrefix="1" applyNumberFormat="1" applyFont="1" applyFill="1" applyBorder="1" applyAlignment="1">
      <alignment vertical="center"/>
    </xf>
    <xf numFmtId="164" fontId="6" fillId="0" borderId="90" xfId="0" quotePrefix="1" applyNumberFormat="1" applyFont="1" applyFill="1" applyBorder="1" applyAlignment="1">
      <alignment vertical="center"/>
    </xf>
    <xf numFmtId="165" fontId="2" fillId="0" borderId="87" xfId="0" quotePrefix="1" applyNumberFormat="1" applyFont="1" applyFill="1" applyBorder="1" applyAlignment="1">
      <alignment vertical="center"/>
    </xf>
    <xf numFmtId="0" fontId="2" fillId="0" borderId="67" xfId="0" quotePrefix="1" applyFont="1" applyFill="1" applyBorder="1" applyAlignment="1">
      <alignment vertical="center"/>
    </xf>
    <xf numFmtId="164" fontId="2" fillId="0" borderId="110" xfId="0" quotePrefix="1" applyNumberFormat="1" applyFont="1" applyFill="1" applyBorder="1" applyAlignment="1">
      <alignment vertical="center"/>
    </xf>
    <xf numFmtId="164" fontId="2" fillId="0" borderId="75" xfId="0" quotePrefix="1" applyNumberFormat="1" applyFont="1" applyFill="1" applyBorder="1" applyAlignment="1">
      <alignment vertical="center"/>
    </xf>
    <xf numFmtId="164" fontId="2" fillId="0" borderId="67" xfId="0" quotePrefix="1" applyNumberFormat="1" applyFont="1" applyFill="1" applyBorder="1" applyAlignment="1">
      <alignment vertical="center"/>
    </xf>
    <xf numFmtId="164" fontId="2" fillId="0" borderId="71" xfId="0" quotePrefix="1" applyNumberFormat="1" applyFont="1" applyFill="1" applyBorder="1" applyAlignment="1">
      <alignment vertical="center"/>
    </xf>
    <xf numFmtId="164" fontId="2" fillId="0" borderId="74" xfId="0" quotePrefix="1" applyNumberFormat="1" applyFont="1" applyFill="1" applyBorder="1" applyAlignment="1">
      <alignment vertical="center"/>
    </xf>
    <xf numFmtId="164" fontId="6" fillId="0" borderId="120" xfId="0" quotePrefix="1" applyNumberFormat="1" applyFont="1" applyFill="1" applyBorder="1" applyAlignment="1">
      <alignment vertical="center"/>
    </xf>
    <xf numFmtId="164" fontId="2" fillId="0" borderId="88" xfId="0" quotePrefix="1" applyNumberFormat="1" applyFont="1" applyFill="1" applyBorder="1" applyAlignment="1">
      <alignment vertical="center"/>
    </xf>
    <xf numFmtId="164" fontId="2" fillId="0" borderId="90" xfId="0" quotePrefix="1" applyNumberFormat="1" applyFont="1" applyFill="1" applyBorder="1" applyAlignment="1">
      <alignment vertical="center"/>
    </xf>
    <xf numFmtId="0" fontId="6" fillId="0" borderId="121" xfId="0" applyFont="1" applyFill="1" applyBorder="1" applyAlignment="1">
      <alignment horizontal="left" vertical="center"/>
    </xf>
    <xf numFmtId="0" fontId="2" fillId="0" borderId="87" xfId="0" quotePrefix="1" applyFont="1" applyFill="1" applyBorder="1" applyAlignment="1">
      <alignment horizontal="left" vertical="center"/>
    </xf>
    <xf numFmtId="165" fontId="2" fillId="0" borderId="68" xfId="0" quotePrefix="1" applyNumberFormat="1" applyFont="1" applyFill="1" applyBorder="1" applyAlignment="1">
      <alignment vertical="center"/>
    </xf>
    <xf numFmtId="164" fontId="2" fillId="0" borderId="111" xfId="0" quotePrefix="1" applyNumberFormat="1" applyFont="1" applyFill="1" applyBorder="1" applyAlignment="1">
      <alignment vertical="center"/>
    </xf>
    <xf numFmtId="164" fontId="2" fillId="0" borderId="72" xfId="0" quotePrefix="1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center" wrapText="1"/>
    </xf>
    <xf numFmtId="164" fontId="2" fillId="0" borderId="122" xfId="0" applyNumberFormat="1" applyFont="1" applyFill="1" applyBorder="1" applyAlignment="1">
      <alignment vertical="center"/>
    </xf>
    <xf numFmtId="165" fontId="2" fillId="0" borderId="123" xfId="0" applyNumberFormat="1" applyFont="1" applyFill="1" applyBorder="1" applyAlignment="1">
      <alignment vertical="center"/>
    </xf>
    <xf numFmtId="164" fontId="2" fillId="0" borderId="124" xfId="0" applyNumberFormat="1" applyFont="1" applyFill="1" applyBorder="1" applyAlignment="1">
      <alignment vertical="center"/>
    </xf>
    <xf numFmtId="164" fontId="2" fillId="0" borderId="125" xfId="0" applyNumberFormat="1" applyFont="1" applyFill="1" applyBorder="1" applyAlignment="1">
      <alignment vertical="center"/>
    </xf>
    <xf numFmtId="164" fontId="2" fillId="0" borderId="126" xfId="0" applyNumberFormat="1" applyFont="1" applyFill="1" applyBorder="1" applyAlignment="1">
      <alignment vertical="center"/>
    </xf>
    <xf numFmtId="164" fontId="2" fillId="0" borderId="127" xfId="0" applyNumberFormat="1" applyFont="1" applyFill="1" applyBorder="1" applyAlignment="1">
      <alignment vertical="center"/>
    </xf>
    <xf numFmtId="164" fontId="2" fillId="0" borderId="123" xfId="0" applyNumberFormat="1" applyFont="1" applyFill="1" applyBorder="1" applyAlignment="1">
      <alignment vertical="center"/>
    </xf>
    <xf numFmtId="165" fontId="2" fillId="0" borderId="128" xfId="0" applyNumberFormat="1" applyFont="1" applyFill="1" applyBorder="1" applyAlignment="1">
      <alignment vertical="center"/>
    </xf>
    <xf numFmtId="164" fontId="2" fillId="0" borderId="129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horizontal="left" vertical="center" wrapText="1"/>
    </xf>
    <xf numFmtId="164" fontId="2" fillId="0" borderId="48" xfId="0" quotePrefix="1" applyNumberFormat="1" applyFont="1" applyFill="1" applyBorder="1" applyAlignment="1">
      <alignment vertical="center"/>
    </xf>
    <xf numFmtId="165" fontId="2" fillId="0" borderId="49" xfId="0" quotePrefix="1" applyNumberFormat="1" applyFont="1" applyFill="1" applyBorder="1" applyAlignment="1">
      <alignment vertical="center"/>
    </xf>
    <xf numFmtId="164" fontId="2" fillId="0" borderId="108" xfId="0" quotePrefix="1" applyNumberFormat="1" applyFont="1" applyFill="1" applyBorder="1" applyAlignment="1">
      <alignment vertical="center"/>
    </xf>
    <xf numFmtId="164" fontId="2" fillId="0" borderId="94" xfId="0" quotePrefix="1" applyNumberFormat="1" applyFont="1" applyFill="1" applyBorder="1" applyAlignment="1">
      <alignment vertical="center"/>
    </xf>
    <xf numFmtId="164" fontId="2" fillId="0" borderId="52" xfId="0" quotePrefix="1" applyNumberFormat="1" applyFont="1" applyFill="1" applyBorder="1" applyAlignment="1">
      <alignment vertical="center"/>
    </xf>
    <xf numFmtId="164" fontId="2" fillId="0" borderId="53" xfId="0" quotePrefix="1" applyNumberFormat="1" applyFont="1" applyFill="1" applyBorder="1" applyAlignment="1">
      <alignment vertical="center"/>
    </xf>
    <xf numFmtId="164" fontId="2" fillId="0" borderId="49" xfId="0" quotePrefix="1" applyNumberFormat="1" applyFont="1" applyFill="1" applyBorder="1" applyAlignment="1">
      <alignment vertical="center"/>
    </xf>
    <xf numFmtId="165" fontId="2" fillId="0" borderId="47" xfId="0" quotePrefix="1" applyNumberFormat="1" applyFont="1" applyFill="1" applyBorder="1" applyAlignment="1">
      <alignment vertical="center"/>
    </xf>
    <xf numFmtId="164" fontId="2" fillId="0" borderId="50" xfId="0" quotePrefix="1" applyNumberFormat="1" applyFont="1" applyFill="1" applyBorder="1" applyAlignment="1">
      <alignment vertical="center"/>
    </xf>
    <xf numFmtId="0" fontId="2" fillId="0" borderId="113" xfId="0" quotePrefix="1" applyFont="1" applyFill="1" applyBorder="1" applyAlignment="1">
      <alignment horizontal="left" vertical="center"/>
    </xf>
    <xf numFmtId="164" fontId="2" fillId="0" borderId="118" xfId="0" applyNumberFormat="1" applyFont="1" applyFill="1" applyBorder="1" applyAlignment="1">
      <alignment vertical="center"/>
    </xf>
    <xf numFmtId="0" fontId="2" fillId="0" borderId="73" xfId="0" quotePrefix="1" applyFont="1" applyFill="1" applyBorder="1" applyAlignment="1">
      <alignment horizontal="left" vertical="center"/>
    </xf>
    <xf numFmtId="164" fontId="2" fillId="0" borderId="130" xfId="0" applyNumberFormat="1" applyFont="1" applyFill="1" applyBorder="1" applyAlignment="1">
      <alignment vertical="center"/>
    </xf>
    <xf numFmtId="165" fontId="2" fillId="0" borderId="73" xfId="0" quotePrefix="1" applyNumberFormat="1" applyFont="1" applyFill="1" applyBorder="1" applyAlignment="1">
      <alignment vertical="center"/>
    </xf>
    <xf numFmtId="164" fontId="6" fillId="0" borderId="90" xfId="0" applyNumberFormat="1" applyFont="1" applyFill="1" applyBorder="1" applyAlignment="1">
      <alignment vertical="center"/>
    </xf>
    <xf numFmtId="164" fontId="2" fillId="0" borderId="130" xfId="0" quotePrefix="1" applyNumberFormat="1" applyFont="1" applyFill="1" applyBorder="1" applyAlignment="1">
      <alignment vertical="center"/>
    </xf>
    <xf numFmtId="4" fontId="2" fillId="0" borderId="71" xfId="0" quotePrefix="1" applyNumberFormat="1" applyFont="1" applyFill="1" applyBorder="1" applyAlignment="1">
      <alignment vertical="center"/>
    </xf>
    <xf numFmtId="167" fontId="2" fillId="0" borderId="87" xfId="0" quotePrefix="1" applyNumberFormat="1" applyFont="1" applyFill="1" applyBorder="1" applyAlignment="1">
      <alignment vertical="center"/>
    </xf>
    <xf numFmtId="0" fontId="2" fillId="0" borderId="131" xfId="0" applyFont="1" applyFill="1" applyBorder="1" applyAlignment="1">
      <alignment horizontal="left" vertical="center" wrapText="1"/>
    </xf>
    <xf numFmtId="164" fontId="2" fillId="0" borderId="132" xfId="0" quotePrefix="1" applyNumberFormat="1" applyFont="1" applyFill="1" applyBorder="1" applyAlignment="1">
      <alignment vertical="center"/>
    </xf>
    <xf numFmtId="0" fontId="6" fillId="0" borderId="87" xfId="0" quotePrefix="1" applyFont="1" applyFill="1" applyBorder="1" applyAlignment="1">
      <alignment horizontal="left" vertical="center" indent="1"/>
    </xf>
    <xf numFmtId="164" fontId="6" fillId="0" borderId="107" xfId="0" quotePrefix="1" applyNumberFormat="1" applyFont="1" applyFill="1" applyBorder="1" applyAlignment="1">
      <alignment vertical="center"/>
    </xf>
    <xf numFmtId="0" fontId="1" fillId="0" borderId="0" xfId="0" applyFont="1" applyFill="1"/>
    <xf numFmtId="165" fontId="2" fillId="0" borderId="16" xfId="0" applyNumberFormat="1" applyFont="1" applyFill="1" applyBorder="1" applyAlignment="1">
      <alignment vertical="center"/>
    </xf>
    <xf numFmtId="164" fontId="6" fillId="0" borderId="45" xfId="0" applyNumberFormat="1" applyFont="1" applyFill="1" applyBorder="1" applyAlignment="1">
      <alignment vertical="center"/>
    </xf>
    <xf numFmtId="0" fontId="2" fillId="0" borderId="131" xfId="0" quotePrefix="1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vertical="center"/>
    </xf>
    <xf numFmtId="165" fontId="2" fillId="0" borderId="26" xfId="0" applyNumberFormat="1" applyFont="1" applyFill="1" applyBorder="1" applyAlignment="1">
      <alignment vertical="center"/>
    </xf>
    <xf numFmtId="164" fontId="2" fillId="0" borderId="132" xfId="0" applyNumberFormat="1" applyFont="1" applyFill="1" applyBorder="1" applyAlignment="1">
      <alignment vertical="center"/>
    </xf>
    <xf numFmtId="0" fontId="6" fillId="0" borderId="112" xfId="0" quotePrefix="1" applyFont="1" applyFill="1" applyBorder="1" applyAlignment="1">
      <alignment horizontal="left" vertical="center"/>
    </xf>
    <xf numFmtId="164" fontId="6" fillId="0" borderId="88" xfId="0" applyNumberFormat="1" applyFont="1" applyFill="1" applyBorder="1" applyAlignment="1">
      <alignment vertical="center"/>
    </xf>
    <xf numFmtId="164" fontId="6" fillId="0" borderId="91" xfId="0" applyNumberFormat="1" applyFont="1" applyFill="1" applyBorder="1" applyAlignment="1">
      <alignment vertical="center"/>
    </xf>
    <xf numFmtId="164" fontId="6" fillId="0" borderId="92" xfId="0" applyNumberFormat="1" applyFont="1" applyFill="1" applyBorder="1" applyAlignment="1">
      <alignment vertical="center"/>
    </xf>
    <xf numFmtId="164" fontId="6" fillId="0" borderId="89" xfId="0" applyNumberFormat="1" applyFont="1" applyFill="1" applyBorder="1" applyAlignment="1">
      <alignment vertical="center"/>
    </xf>
    <xf numFmtId="164" fontId="6" fillId="0" borderId="107" xfId="0" applyNumberFormat="1" applyFont="1" applyFill="1" applyBorder="1" applyAlignment="1">
      <alignment vertical="center"/>
    </xf>
    <xf numFmtId="0" fontId="6" fillId="0" borderId="133" xfId="0" quotePrefix="1" applyFont="1" applyFill="1" applyBorder="1" applyAlignment="1">
      <alignment horizontal="left" vertical="center"/>
    </xf>
    <xf numFmtId="164" fontId="6" fillId="0" borderId="134" xfId="0" applyNumberFormat="1" applyFont="1" applyFill="1" applyBorder="1" applyAlignment="1">
      <alignment vertical="center"/>
    </xf>
    <xf numFmtId="165" fontId="6" fillId="0" borderId="134" xfId="0" applyNumberFormat="1" applyFont="1" applyFill="1" applyBorder="1" applyAlignment="1">
      <alignment vertical="center"/>
    </xf>
    <xf numFmtId="164" fontId="6" fillId="0" borderId="115" xfId="0" applyNumberFormat="1" applyFont="1" applyFill="1" applyBorder="1" applyAlignment="1">
      <alignment vertical="center"/>
    </xf>
    <xf numFmtId="164" fontId="6" fillId="0" borderId="116" xfId="0" applyNumberFormat="1" applyFont="1" applyFill="1" applyBorder="1" applyAlignment="1">
      <alignment vertical="center"/>
    </xf>
    <xf numFmtId="164" fontId="6" fillId="0" borderId="114" xfId="0" applyNumberFormat="1" applyFont="1" applyFill="1" applyBorder="1" applyAlignment="1">
      <alignment vertical="center"/>
    </xf>
    <xf numFmtId="165" fontId="6" fillId="0" borderId="113" xfId="0" applyNumberFormat="1" applyFont="1" applyFill="1" applyBorder="1" applyAlignment="1">
      <alignment vertical="center"/>
    </xf>
    <xf numFmtId="164" fontId="6" fillId="0" borderId="135" xfId="0" applyNumberFormat="1" applyFont="1" applyFill="1" applyBorder="1" applyAlignment="1">
      <alignment vertical="center"/>
    </xf>
    <xf numFmtId="165" fontId="2" fillId="0" borderId="68" xfId="0" applyNumberFormat="1" applyFont="1" applyFill="1" applyBorder="1" applyAlignment="1">
      <alignment vertical="center"/>
    </xf>
    <xf numFmtId="165" fontId="2" fillId="0" borderId="73" xfId="0" applyNumberFormat="1" applyFont="1" applyFill="1" applyBorder="1" applyAlignment="1">
      <alignment vertical="center"/>
    </xf>
    <xf numFmtId="165" fontId="6" fillId="0" borderId="88" xfId="0" applyNumberFormat="1" applyFont="1" applyFill="1" applyBorder="1" applyAlignment="1">
      <alignment vertical="center"/>
    </xf>
    <xf numFmtId="165" fontId="6" fillId="0" borderId="87" xfId="0" applyNumberFormat="1" applyFont="1" applyFill="1" applyBorder="1" applyAlignment="1">
      <alignment vertical="center"/>
    </xf>
    <xf numFmtId="165" fontId="6" fillId="0" borderId="48" xfId="0" applyNumberFormat="1" applyFont="1" applyFill="1" applyBorder="1" applyAlignment="1">
      <alignment vertical="center"/>
    </xf>
    <xf numFmtId="165" fontId="6" fillId="0" borderId="47" xfId="0" applyNumberFormat="1" applyFont="1" applyFill="1" applyBorder="1" applyAlignment="1">
      <alignment vertical="center"/>
    </xf>
    <xf numFmtId="164" fontId="6" fillId="0" borderId="50" xfId="0" quotePrefix="1" applyNumberFormat="1" applyFont="1" applyFill="1" applyBorder="1" applyAlignment="1">
      <alignment vertical="center"/>
    </xf>
    <xf numFmtId="164" fontId="2" fillId="0" borderId="107" xfId="0" quotePrefix="1" applyNumberFormat="1" applyFont="1" applyFill="1" applyBorder="1" applyAlignment="1">
      <alignment vertical="center"/>
    </xf>
    <xf numFmtId="165" fontId="2" fillId="0" borderId="88" xfId="0" applyNumberFormat="1" applyFont="1" applyFill="1" applyBorder="1" applyAlignment="1">
      <alignment vertical="center"/>
    </xf>
    <xf numFmtId="164" fontId="6" fillId="0" borderId="110" xfId="0" quotePrefix="1" applyNumberFormat="1" applyFont="1" applyFill="1" applyBorder="1" applyAlignment="1">
      <alignment vertical="center"/>
    </xf>
    <xf numFmtId="0" fontId="6" fillId="0" borderId="102" xfId="0" applyFont="1" applyFill="1" applyBorder="1" applyAlignment="1">
      <alignment horizontal="center" vertical="center"/>
    </xf>
    <xf numFmtId="164" fontId="2" fillId="0" borderId="136" xfId="0" applyNumberFormat="1" applyFont="1" applyFill="1" applyBorder="1" applyAlignment="1">
      <alignment vertical="center"/>
    </xf>
    <xf numFmtId="164" fontId="2" fillId="0" borderId="137" xfId="0" applyNumberFormat="1" applyFont="1" applyFill="1" applyBorder="1" applyAlignment="1">
      <alignment vertical="center"/>
    </xf>
    <xf numFmtId="0" fontId="2" fillId="0" borderId="138" xfId="0" applyFont="1" applyFill="1" applyBorder="1" applyAlignment="1">
      <alignment horizontal="left" vertical="center" wrapText="1"/>
    </xf>
    <xf numFmtId="164" fontId="2" fillId="0" borderId="139" xfId="0" applyNumberFormat="1" applyFont="1" applyFill="1" applyBorder="1" applyAlignment="1">
      <alignment vertical="center"/>
    </xf>
    <xf numFmtId="165" fontId="2" fillId="0" borderId="8" xfId="0" applyNumberFormat="1" applyFont="1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4" fontId="0" fillId="0" borderId="89" xfId="0" applyNumberFormat="1" applyFill="1" applyBorder="1" applyAlignment="1">
      <alignment vertical="center"/>
    </xf>
    <xf numFmtId="4" fontId="0" fillId="0" borderId="87" xfId="0" applyNumberFormat="1" applyFill="1" applyBorder="1" applyAlignment="1">
      <alignment vertical="center"/>
    </xf>
    <xf numFmtId="164" fontId="8" fillId="0" borderId="0" xfId="0" applyNumberFormat="1" applyFont="1" applyFill="1"/>
    <xf numFmtId="0" fontId="2" fillId="2" borderId="112" xfId="0" applyFont="1" applyFill="1" applyBorder="1" applyAlignment="1">
      <alignment horizontal="left" vertical="center" wrapText="1"/>
    </xf>
    <xf numFmtId="0" fontId="0" fillId="2" borderId="0" xfId="0" applyFill="1"/>
    <xf numFmtId="164" fontId="0" fillId="2" borderId="0" xfId="0" applyNumberFormat="1" applyFill="1"/>
    <xf numFmtId="4" fontId="1" fillId="0" borderId="89" xfId="0" applyNumberFormat="1" applyFont="1" applyFill="1" applyBorder="1" applyAlignment="1">
      <alignment vertical="center"/>
    </xf>
    <xf numFmtId="4" fontId="1" fillId="0" borderId="87" xfId="0" applyNumberFormat="1" applyFont="1" applyFill="1" applyBorder="1" applyAlignment="1">
      <alignment vertical="center"/>
    </xf>
    <xf numFmtId="164" fontId="1" fillId="0" borderId="0" xfId="0" applyNumberFormat="1" applyFont="1" applyFill="1"/>
    <xf numFmtId="0" fontId="2" fillId="0" borderId="87" xfId="0" applyFont="1" applyFill="1" applyBorder="1" applyAlignment="1">
      <alignment horizontal="left" vertical="center"/>
    </xf>
    <xf numFmtId="0" fontId="3" fillId="0" borderId="89" xfId="0" applyFont="1" applyFill="1" applyBorder="1" applyAlignment="1">
      <alignment vertical="center"/>
    </xf>
    <xf numFmtId="165" fontId="6" fillId="0" borderId="43" xfId="0" quotePrefix="1" applyNumberFormat="1" applyFont="1" applyFill="1" applyBorder="1" applyAlignment="1">
      <alignment vertical="center"/>
    </xf>
    <xf numFmtId="0" fontId="2" fillId="0" borderId="47" xfId="0" applyFont="1" applyFill="1" applyBorder="1" applyAlignment="1">
      <alignment horizontal="left" vertical="center" wrapText="1"/>
    </xf>
    <xf numFmtId="0" fontId="2" fillId="0" borderId="49" xfId="0" quotePrefix="1" applyFont="1" applyFill="1" applyBorder="1" applyAlignment="1">
      <alignment horizontal="left" vertical="center"/>
    </xf>
    <xf numFmtId="164" fontId="6" fillId="0" borderId="49" xfId="0" quotePrefix="1" applyNumberFormat="1" applyFont="1" applyFill="1" applyBorder="1" applyAlignment="1">
      <alignment vertical="center"/>
    </xf>
    <xf numFmtId="165" fontId="2" fillId="0" borderId="14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7" xfId="0" applyFill="1" applyBorder="1" applyAlignment="1">
      <alignment vertical="center"/>
    </xf>
    <xf numFmtId="165" fontId="6" fillId="0" borderId="88" xfId="0" quotePrefix="1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30" xfId="0" quotePrefix="1" applyFont="1" applyFill="1" applyBorder="1" applyAlignment="1">
      <alignment horizontal="left" vertical="center"/>
    </xf>
    <xf numFmtId="164" fontId="2" fillId="0" borderId="30" xfId="0" quotePrefix="1" applyNumberFormat="1" applyFont="1" applyFill="1" applyBorder="1" applyAlignment="1">
      <alignment vertical="center"/>
    </xf>
    <xf numFmtId="165" fontId="2" fillId="0" borderId="30" xfId="0" quotePrefix="1" applyNumberFormat="1" applyFont="1" applyFill="1" applyBorder="1" applyAlignment="1">
      <alignment vertical="center"/>
    </xf>
    <xf numFmtId="164" fontId="2" fillId="0" borderId="31" xfId="0" quotePrefix="1" applyNumberFormat="1" applyFont="1" applyFill="1" applyBorder="1" applyAlignment="1">
      <alignment vertical="center"/>
    </xf>
    <xf numFmtId="164" fontId="2" fillId="0" borderId="32" xfId="0" quotePrefix="1" applyNumberFormat="1" applyFont="1" applyFill="1" applyBorder="1" applyAlignment="1">
      <alignment vertical="center"/>
    </xf>
    <xf numFmtId="164" fontId="2" fillId="0" borderId="33" xfId="0" quotePrefix="1" applyNumberFormat="1" applyFont="1" applyFill="1" applyBorder="1" applyAlignment="1">
      <alignment vertical="center"/>
    </xf>
    <xf numFmtId="164" fontId="2" fillId="0" borderId="34" xfId="0" quotePrefix="1" applyNumberFormat="1" applyFont="1" applyFill="1" applyBorder="1" applyAlignment="1">
      <alignment vertical="center"/>
    </xf>
    <xf numFmtId="165" fontId="2" fillId="0" borderId="28" xfId="0" quotePrefix="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07" xfId="0" applyFont="1" applyFill="1" applyBorder="1" applyAlignment="1">
      <alignment horizontal="left" vertical="center" wrapText="1"/>
    </xf>
    <xf numFmtId="0" fontId="2" fillId="0" borderId="128" xfId="0" quotePrefix="1" applyFont="1" applyFill="1" applyBorder="1" applyAlignment="1">
      <alignment horizontal="left" vertical="center"/>
    </xf>
    <xf numFmtId="165" fontId="6" fillId="0" borderId="122" xfId="0" applyNumberFormat="1" applyFont="1" applyFill="1" applyBorder="1" applyAlignment="1">
      <alignment vertical="center"/>
    </xf>
    <xf numFmtId="164" fontId="2" fillId="0" borderId="141" xfId="0" applyNumberFormat="1" applyFont="1" applyFill="1" applyBorder="1" applyAlignment="1">
      <alignment vertical="center"/>
    </xf>
    <xf numFmtId="165" fontId="6" fillId="0" borderId="128" xfId="0" applyNumberFormat="1" applyFont="1" applyFill="1" applyBorder="1" applyAlignment="1">
      <alignment vertical="center"/>
    </xf>
    <xf numFmtId="0" fontId="2" fillId="0" borderId="69" xfId="0" applyFont="1" applyFill="1" applyBorder="1" applyAlignment="1">
      <alignment horizontal="left" vertical="center" wrapText="1"/>
    </xf>
    <xf numFmtId="165" fontId="2" fillId="0" borderId="74" xfId="0" quotePrefix="1" applyNumberFormat="1" applyFont="1" applyFill="1" applyBorder="1" applyAlignment="1">
      <alignment vertical="center"/>
    </xf>
    <xf numFmtId="0" fontId="0" fillId="0" borderId="89" xfId="0" applyFill="1" applyBorder="1" applyAlignment="1">
      <alignment vertical="center"/>
    </xf>
    <xf numFmtId="164" fontId="6" fillId="0" borderId="93" xfId="0" applyNumberFormat="1" applyFont="1" applyFill="1" applyBorder="1" applyAlignment="1">
      <alignment vertical="center"/>
    </xf>
    <xf numFmtId="164" fontId="6" fillId="0" borderId="112" xfId="0" applyNumberFormat="1" applyFont="1" applyFill="1" applyBorder="1" applyAlignment="1">
      <alignment vertical="center"/>
    </xf>
    <xf numFmtId="164" fontId="6" fillId="0" borderId="24" xfId="0" applyNumberFormat="1" applyFont="1" applyFill="1" applyBorder="1" applyAlignment="1">
      <alignment vertical="center"/>
    </xf>
    <xf numFmtId="164" fontId="6" fillId="0" borderId="112" xfId="0" quotePrefix="1" applyNumberFormat="1" applyFont="1" applyFill="1" applyBorder="1" applyAlignment="1">
      <alignment vertical="center"/>
    </xf>
    <xf numFmtId="165" fontId="6" fillId="0" borderId="89" xfId="0" applyNumberFormat="1" applyFont="1" applyFill="1" applyBorder="1" applyAlignment="1">
      <alignment vertical="center"/>
    </xf>
    <xf numFmtId="164" fontId="6" fillId="0" borderId="133" xfId="0" applyNumberFormat="1" applyFont="1" applyFill="1" applyBorder="1" applyAlignment="1">
      <alignment vertical="center"/>
    </xf>
    <xf numFmtId="164" fontId="6" fillId="0" borderId="142" xfId="0" applyNumberFormat="1" applyFont="1" applyFill="1" applyBorder="1" applyAlignment="1">
      <alignment vertical="center"/>
    </xf>
    <xf numFmtId="164" fontId="6" fillId="0" borderId="143" xfId="0" applyNumberFormat="1" applyFont="1" applyFill="1" applyBorder="1" applyAlignment="1">
      <alignment vertical="center"/>
    </xf>
    <xf numFmtId="0" fontId="2" fillId="0" borderId="132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69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75" xfId="0" applyNumberFormat="1" applyFont="1" applyFill="1" applyBorder="1" applyAlignment="1">
      <alignment vertical="center"/>
    </xf>
    <xf numFmtId="0" fontId="6" fillId="0" borderId="144" xfId="0" quotePrefix="1" applyFont="1" applyFill="1" applyBorder="1" applyAlignment="1">
      <alignment horizontal="left" vertical="center"/>
    </xf>
    <xf numFmtId="0" fontId="6" fillId="0" borderId="121" xfId="0" quotePrefix="1" applyFont="1" applyFill="1" applyBorder="1" applyAlignment="1">
      <alignment horizontal="left" vertical="center"/>
    </xf>
    <xf numFmtId="164" fontId="6" fillId="0" borderId="145" xfId="0" applyNumberFormat="1" applyFont="1" applyFill="1" applyBorder="1" applyAlignment="1">
      <alignment vertical="center"/>
    </xf>
    <xf numFmtId="165" fontId="2" fillId="0" borderId="146" xfId="0" applyNumberFormat="1" applyFont="1" applyFill="1" applyBorder="1" applyAlignment="1">
      <alignment vertical="center"/>
    </xf>
    <xf numFmtId="164" fontId="6" fillId="0" borderId="147" xfId="0" applyNumberFormat="1" applyFont="1" applyFill="1" applyBorder="1" applyAlignment="1">
      <alignment vertical="center"/>
    </xf>
    <xf numFmtId="164" fontId="6" fillId="0" borderId="148" xfId="0" applyNumberFormat="1" applyFont="1" applyFill="1" applyBorder="1" applyAlignment="1">
      <alignment vertical="center"/>
    </xf>
    <xf numFmtId="164" fontId="6" fillId="0" borderId="149" xfId="0" applyNumberFormat="1" applyFont="1" applyFill="1" applyBorder="1" applyAlignment="1">
      <alignment vertical="center"/>
    </xf>
    <xf numFmtId="164" fontId="6" fillId="0" borderId="150" xfId="0" applyNumberFormat="1" applyFont="1" applyFill="1" applyBorder="1" applyAlignment="1">
      <alignment vertical="center"/>
    </xf>
    <xf numFmtId="164" fontId="6" fillId="0" borderId="146" xfId="0" applyNumberFormat="1" applyFont="1" applyFill="1" applyBorder="1" applyAlignment="1">
      <alignment vertical="center"/>
    </xf>
    <xf numFmtId="165" fontId="2" fillId="0" borderId="121" xfId="0" applyNumberFormat="1" applyFont="1" applyFill="1" applyBorder="1" applyAlignment="1">
      <alignment vertical="center"/>
    </xf>
    <xf numFmtId="164" fontId="6" fillId="0" borderId="151" xfId="0" applyNumberFormat="1" applyFont="1" applyFill="1" applyBorder="1" applyAlignment="1">
      <alignment vertical="center"/>
    </xf>
    <xf numFmtId="0" fontId="2" fillId="0" borderId="140" xfId="0" applyFont="1" applyFill="1" applyBorder="1" applyAlignment="1">
      <alignment horizontal="left" vertical="center" wrapText="1"/>
    </xf>
    <xf numFmtId="0" fontId="0" fillId="0" borderId="114" xfId="0" applyFill="1" applyBorder="1" applyAlignment="1">
      <alignment vertical="center"/>
    </xf>
    <xf numFmtId="0" fontId="0" fillId="0" borderId="152" xfId="0" applyFill="1" applyBorder="1" applyAlignment="1">
      <alignment vertical="center"/>
    </xf>
    <xf numFmtId="164" fontId="2" fillId="0" borderId="135" xfId="0" applyNumberFormat="1" applyFont="1" applyFill="1" applyBorder="1" applyAlignment="1">
      <alignment vertical="center"/>
    </xf>
    <xf numFmtId="164" fontId="2" fillId="0" borderId="115" xfId="0" applyNumberFormat="1" applyFont="1" applyFill="1" applyBorder="1" applyAlignment="1">
      <alignment vertical="center"/>
    </xf>
    <xf numFmtId="164" fontId="2" fillId="0" borderId="116" xfId="0" applyNumberFormat="1" applyFont="1" applyFill="1" applyBorder="1" applyAlignment="1">
      <alignment vertical="center"/>
    </xf>
    <xf numFmtId="164" fontId="2" fillId="0" borderId="117" xfId="0" applyNumberFormat="1" applyFont="1" applyFill="1" applyBorder="1" applyAlignment="1">
      <alignment vertical="center"/>
    </xf>
    <xf numFmtId="164" fontId="2" fillId="0" borderId="114" xfId="0" applyNumberFormat="1" applyFont="1" applyFill="1" applyBorder="1" applyAlignment="1">
      <alignment vertical="center"/>
    </xf>
    <xf numFmtId="164" fontId="2" fillId="0" borderId="153" xfId="0" applyNumberFormat="1" applyFont="1" applyFill="1" applyBorder="1" applyAlignment="1">
      <alignment vertical="center"/>
    </xf>
    <xf numFmtId="164" fontId="2" fillId="0" borderId="11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74" xfId="0" applyFill="1" applyBorder="1" applyAlignment="1">
      <alignment vertical="center"/>
    </xf>
    <xf numFmtId="165" fontId="2" fillId="0" borderId="154" xfId="0" quotePrefix="1" applyNumberFormat="1" applyFont="1" applyFill="1" applyBorder="1" applyAlignment="1">
      <alignment vertical="center"/>
    </xf>
    <xf numFmtId="165" fontId="2" fillId="0" borderId="154" xfId="0" applyNumberFormat="1" applyFont="1" applyFill="1" applyBorder="1" applyAlignment="1">
      <alignment vertical="center"/>
    </xf>
    <xf numFmtId="0" fontId="2" fillId="0" borderId="155" xfId="0" applyFont="1" applyFill="1" applyBorder="1" applyAlignment="1">
      <alignment horizontal="left" vertical="center" wrapText="1"/>
    </xf>
    <xf numFmtId="0" fontId="0" fillId="0" borderId="155" xfId="0" applyFill="1" applyBorder="1" applyAlignment="1">
      <alignment vertical="center"/>
    </xf>
    <xf numFmtId="164" fontId="6" fillId="0" borderId="118" xfId="0" applyNumberFormat="1" applyFont="1" applyFill="1" applyBorder="1" applyAlignment="1">
      <alignment vertical="center"/>
    </xf>
    <xf numFmtId="0" fontId="0" fillId="0" borderId="110" xfId="0" applyFill="1" applyBorder="1" applyAlignment="1">
      <alignment vertical="center"/>
    </xf>
    <xf numFmtId="165" fontId="2" fillId="0" borderId="114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4" fontId="2" fillId="0" borderId="74" xfId="0" applyNumberFormat="1" applyFont="1" applyFill="1" applyBorder="1" applyAlignment="1">
      <alignment vertical="center"/>
    </xf>
    <xf numFmtId="165" fontId="2" fillId="0" borderId="146" xfId="0" quotePrefix="1" applyNumberFormat="1" applyFont="1" applyFill="1" applyBorder="1" applyAlignment="1">
      <alignment vertical="center"/>
    </xf>
    <xf numFmtId="164" fontId="6" fillId="0" borderId="156" xfId="0" applyNumberFormat="1" applyFont="1" applyFill="1" applyBorder="1" applyAlignment="1">
      <alignment vertical="center"/>
    </xf>
    <xf numFmtId="165" fontId="2" fillId="0" borderId="121" xfId="0" quotePrefix="1" applyNumberFormat="1" applyFont="1" applyFill="1" applyBorder="1" applyAlignment="1">
      <alignment vertical="center"/>
    </xf>
    <xf numFmtId="0" fontId="6" fillId="0" borderId="10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/>
    </xf>
    <xf numFmtId="0" fontId="2" fillId="0" borderId="128" xfId="0" applyFont="1" applyFill="1" applyBorder="1" applyAlignment="1">
      <alignment horizontal="left" vertical="center" wrapText="1"/>
    </xf>
    <xf numFmtId="0" fontId="0" fillId="0" borderId="123" xfId="0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64" fontId="2" fillId="0" borderId="128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0" fontId="2" fillId="0" borderId="36" xfId="0" quotePrefix="1" applyFont="1" applyFill="1" applyBorder="1" applyAlignment="1">
      <alignment horizontal="left" vertical="center"/>
    </xf>
    <xf numFmtId="0" fontId="0" fillId="0" borderId="38" xfId="0" applyFill="1" applyBorder="1" applyAlignment="1">
      <alignment vertical="center"/>
    </xf>
    <xf numFmtId="164" fontId="2" fillId="0" borderId="157" xfId="0" applyNumberFormat="1" applyFont="1" applyFill="1" applyBorder="1" applyAlignment="1">
      <alignment vertical="center"/>
    </xf>
    <xf numFmtId="164" fontId="2" fillId="0" borderId="36" xfId="0" applyNumberFormat="1" applyFont="1" applyFill="1" applyBorder="1" applyAlignment="1">
      <alignment vertical="center"/>
    </xf>
    <xf numFmtId="164" fontId="2" fillId="0" borderId="140" xfId="0" applyNumberFormat="1" applyFont="1" applyFill="1" applyBorder="1" applyAlignment="1">
      <alignment vertical="center"/>
    </xf>
    <xf numFmtId="0" fontId="3" fillId="0" borderId="155" xfId="0" applyFont="1" applyFill="1" applyBorder="1" applyAlignment="1">
      <alignment vertical="center"/>
    </xf>
    <xf numFmtId="0" fontId="2" fillId="0" borderId="73" xfId="0" applyFont="1" applyFill="1" applyBorder="1" applyAlignment="1">
      <alignment horizontal="left" vertical="center" wrapText="1"/>
    </xf>
    <xf numFmtId="0" fontId="2" fillId="0" borderId="68" xfId="0" quotePrefix="1" applyFont="1" applyFill="1" applyBorder="1" applyAlignment="1">
      <alignment horizontal="left" vertical="center"/>
    </xf>
    <xf numFmtId="0" fontId="0" fillId="0" borderId="157" xfId="0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0" fillId="0" borderId="140" xfId="0" applyFill="1" applyBorder="1" applyAlignment="1">
      <alignment vertical="center"/>
    </xf>
    <xf numFmtId="0" fontId="2" fillId="0" borderId="112" xfId="0" quotePrefix="1" applyFont="1" applyFill="1" applyBorder="1" applyAlignment="1">
      <alignment horizontal="left" vertical="center"/>
    </xf>
    <xf numFmtId="164" fontId="6" fillId="0" borderId="66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quotePrefix="1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5" fontId="2" fillId="0" borderId="24" xfId="0" applyNumberFormat="1" applyFont="1" applyFill="1" applyBorder="1" applyAlignment="1">
      <alignment vertical="center"/>
    </xf>
    <xf numFmtId="165" fontId="2" fillId="0" borderId="88" xfId="0" quotePrefix="1" applyNumberFormat="1" applyFont="1" applyFill="1" applyBorder="1" applyAlignment="1">
      <alignment vertical="center"/>
    </xf>
    <xf numFmtId="164" fontId="6" fillId="0" borderId="151" xfId="0" quotePrefix="1" applyNumberFormat="1" applyFont="1" applyFill="1" applyBorder="1" applyAlignment="1">
      <alignment vertical="center"/>
    </xf>
    <xf numFmtId="164" fontId="6" fillId="0" borderId="102" xfId="0" quotePrefix="1" applyNumberFormat="1" applyFont="1" applyFill="1" applyBorder="1" applyAlignment="1">
      <alignment vertical="center"/>
    </xf>
    <xf numFmtId="165" fontId="2" fillId="0" borderId="102" xfId="0" quotePrefix="1" applyNumberFormat="1" applyFont="1" applyFill="1" applyBorder="1" applyAlignment="1">
      <alignment vertical="center"/>
    </xf>
    <xf numFmtId="164" fontId="6" fillId="0" borderId="102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128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131" xfId="0" applyNumberFormat="1" applyFont="1" applyFill="1" applyBorder="1" applyAlignment="1">
      <alignment vertical="center"/>
    </xf>
    <xf numFmtId="0" fontId="2" fillId="0" borderId="73" xfId="0" applyFont="1" applyFill="1" applyBorder="1" applyAlignment="1">
      <alignment horizontal="left" vertical="center"/>
    </xf>
    <xf numFmtId="164" fontId="2" fillId="0" borderId="155" xfId="0" applyNumberFormat="1" applyFont="1" applyFill="1" applyBorder="1" applyAlignment="1">
      <alignment vertical="center"/>
    </xf>
    <xf numFmtId="164" fontId="2" fillId="0" borderId="158" xfId="0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2" fillId="0" borderId="159" xfId="0" applyNumberFormat="1" applyFont="1" applyFill="1" applyBorder="1" applyAlignment="1">
      <alignment vertical="center"/>
    </xf>
    <xf numFmtId="164" fontId="2" fillId="0" borderId="160" xfId="0" applyNumberFormat="1" applyFont="1" applyFill="1" applyBorder="1" applyAlignment="1">
      <alignment vertical="center"/>
    </xf>
    <xf numFmtId="164" fontId="2" fillId="0" borderId="161" xfId="0" applyNumberFormat="1" applyFont="1" applyFill="1" applyBorder="1" applyAlignment="1">
      <alignment vertical="center"/>
    </xf>
    <xf numFmtId="164" fontId="2" fillId="0" borderId="162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26" xfId="0" applyNumberFormat="1" applyFont="1" applyFill="1" applyBorder="1" applyAlignment="1">
      <alignment vertical="center"/>
    </xf>
    <xf numFmtId="164" fontId="2" fillId="0" borderId="163" xfId="0" applyNumberFormat="1" applyFont="1" applyFill="1" applyBorder="1" applyAlignment="1">
      <alignment vertical="center"/>
    </xf>
    <xf numFmtId="0" fontId="2" fillId="0" borderId="164" xfId="0" applyFont="1" applyFill="1" applyBorder="1" applyAlignment="1">
      <alignment horizontal="left" vertical="center" wrapText="1"/>
    </xf>
    <xf numFmtId="164" fontId="6" fillId="0" borderId="145" xfId="0" quotePrefix="1" applyNumberFormat="1" applyFont="1" applyFill="1" applyBorder="1" applyAlignment="1">
      <alignment vertical="center"/>
    </xf>
    <xf numFmtId="164" fontId="6" fillId="0" borderId="147" xfId="0" quotePrefix="1" applyNumberFormat="1" applyFont="1" applyFill="1" applyBorder="1" applyAlignment="1">
      <alignment vertical="center"/>
    </xf>
    <xf numFmtId="164" fontId="6" fillId="0" borderId="148" xfId="0" quotePrefix="1" applyNumberFormat="1" applyFont="1" applyFill="1" applyBorder="1" applyAlignment="1">
      <alignment vertical="center"/>
    </xf>
    <xf numFmtId="164" fontId="6" fillId="0" borderId="149" xfId="0" quotePrefix="1" applyNumberFormat="1" applyFont="1" applyFill="1" applyBorder="1" applyAlignment="1">
      <alignment vertical="center"/>
    </xf>
    <xf numFmtId="164" fontId="6" fillId="0" borderId="150" xfId="0" quotePrefix="1" applyNumberFormat="1" applyFont="1" applyFill="1" applyBorder="1" applyAlignment="1">
      <alignment vertical="center"/>
    </xf>
    <xf numFmtId="164" fontId="6" fillId="0" borderId="146" xfId="0" quotePrefix="1" applyNumberFormat="1" applyFont="1" applyFill="1" applyBorder="1" applyAlignment="1">
      <alignment vertical="center"/>
    </xf>
    <xf numFmtId="165" fontId="6" fillId="0" borderId="121" xfId="0" quotePrefix="1" applyNumberFormat="1" applyFon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166" fontId="1" fillId="0" borderId="0" xfId="1" applyFill="1" applyAlignment="1">
      <alignment vertical="center"/>
    </xf>
    <xf numFmtId="168" fontId="0" fillId="0" borderId="0" xfId="0" applyNumberFormat="1" applyFill="1" applyAlignment="1">
      <alignment vertical="center"/>
    </xf>
    <xf numFmtId="166" fontId="0" fillId="0" borderId="0" xfId="1" applyNumberFormat="1" applyFont="1" applyFill="1" applyAlignment="1">
      <alignment vertical="center"/>
    </xf>
    <xf numFmtId="164" fontId="1" fillId="0" borderId="0" xfId="1" applyNumberFormat="1" applyFill="1" applyAlignment="1">
      <alignment vertical="center"/>
    </xf>
    <xf numFmtId="169" fontId="0" fillId="0" borderId="0" xfId="0" applyNumberFormat="1" applyFill="1" applyAlignment="1">
      <alignment vertical="center"/>
    </xf>
    <xf numFmtId="166" fontId="0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left" vertical="center" indent="5"/>
    </xf>
    <xf numFmtId="166" fontId="6" fillId="0" borderId="0" xfId="1" applyFont="1" applyFill="1" applyAlignment="1">
      <alignment vertical="center"/>
    </xf>
    <xf numFmtId="0" fontId="2" fillId="0" borderId="165" xfId="0" quotePrefix="1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5" xfId="0" quotePrefix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64" fontId="2" fillId="0" borderId="9" xfId="0" quotePrefix="1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5" fontId="0" fillId="0" borderId="16" xfId="0" applyNumberFormat="1" applyFill="1" applyBorder="1" applyAlignment="1">
      <alignment horizontal="center" vertical="center" wrapText="1"/>
    </xf>
    <xf numFmtId="164" fontId="2" fillId="0" borderId="11" xfId="0" quotePrefix="1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" fillId="0" borderId="9" xfId="0" quotePrefix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quotePrefix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quotePrefix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textRotation="90" wrapText="1"/>
    </xf>
    <xf numFmtId="0" fontId="5" fillId="0" borderId="24" xfId="0" applyFont="1" applyFill="1" applyBorder="1" applyAlignment="1">
      <alignment horizontal="center" vertical="center" textRotation="90" wrapText="1"/>
    </xf>
    <xf numFmtId="0" fontId="5" fillId="0" borderId="102" xfId="0" applyFont="1" applyFill="1" applyBorder="1" applyAlignment="1">
      <alignment horizontal="center" vertical="center" textRotation="90" wrapText="1"/>
    </xf>
    <xf numFmtId="0" fontId="0" fillId="0" borderId="24" xfId="0" applyFill="1" applyBorder="1" applyAlignment="1">
      <alignment horizontal="center" vertical="center" wrapText="1"/>
    </xf>
    <xf numFmtId="0" fontId="0" fillId="0" borderId="102" xfId="0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0" fillId="0" borderId="89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textRotation="90" wrapText="1"/>
    </xf>
    <xf numFmtId="0" fontId="7" fillId="0" borderId="102" xfId="0" applyFont="1" applyFill="1" applyBorder="1" applyAlignment="1">
      <alignment horizontal="center" vertical="center" textRotation="90" wrapText="1"/>
    </xf>
    <xf numFmtId="0" fontId="0" fillId="0" borderId="24" xfId="0" applyFill="1" applyBorder="1" applyAlignment="1">
      <alignment vertical="center"/>
    </xf>
    <xf numFmtId="0" fontId="0" fillId="0" borderId="102" xfId="0" applyFill="1" applyBorder="1" applyAlignment="1">
      <alignment vertical="center"/>
    </xf>
    <xf numFmtId="0" fontId="0" fillId="0" borderId="24" xfId="0" applyFill="1" applyBorder="1" applyAlignment="1">
      <alignment horizontal="center" vertical="center" textRotation="90" wrapText="1"/>
    </xf>
    <xf numFmtId="0" fontId="0" fillId="0" borderId="102" xfId="0" applyFill="1" applyBorder="1" applyAlignment="1">
      <alignment horizontal="center" vertical="center" textRotation="90" wrapText="1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4</xdr:row>
      <xdr:rowOff>19050</xdr:rowOff>
    </xdr:from>
    <xdr:to>
      <xdr:col>1</xdr:col>
      <xdr:colOff>19050</xdr:colOff>
      <xdr:row>4</xdr:row>
      <xdr:rowOff>219075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57200" y="847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13"/>
  <sheetViews>
    <sheetView showGridLines="0" tabSelected="1" zoomScale="85" zoomScaleNormal="85" zoomScaleSheetLayoutView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3" sqref="E103"/>
    </sheetView>
  </sheetViews>
  <sheetFormatPr baseColWidth="10" defaultColWidth="9.140625" defaultRowHeight="12.75" x14ac:dyDescent="0.2"/>
  <cols>
    <col min="1" max="1" width="7.7109375" style="1" customWidth="1"/>
    <col min="2" max="2" width="11.5703125" style="2" customWidth="1"/>
    <col min="3" max="3" width="36" style="1" customWidth="1"/>
    <col min="4" max="4" width="11.85546875" style="1" customWidth="1"/>
    <col min="5" max="5" width="11" style="1" customWidth="1"/>
    <col min="6" max="6" width="11.85546875" style="402" customWidth="1"/>
    <col min="7" max="7" width="10.5703125" style="1" customWidth="1"/>
    <col min="8" max="8" width="11.85546875" style="1" customWidth="1"/>
    <col min="9" max="9" width="9.140625" style="1" customWidth="1"/>
    <col min="10" max="10" width="9.42578125" style="1" customWidth="1"/>
    <col min="11" max="11" width="8.140625" style="1" customWidth="1"/>
    <col min="12" max="12" width="9.140625" style="1" customWidth="1"/>
    <col min="13" max="13" width="8.7109375" style="1" customWidth="1"/>
    <col min="14" max="14" width="10.140625" style="1" customWidth="1"/>
    <col min="15" max="15" width="11.140625" style="402" customWidth="1"/>
    <col min="16" max="16" width="11.28515625" style="1" customWidth="1"/>
    <col min="17" max="17" width="11.140625" style="402" customWidth="1"/>
    <col min="18" max="18" width="11.28515625" style="1" customWidth="1"/>
    <col min="19" max="19" width="11.5703125" style="3" bestFit="1" customWidth="1"/>
    <col min="20" max="20" width="13.42578125" style="3" customWidth="1"/>
    <col min="21" max="21" width="9.140625" style="3"/>
    <col min="22" max="16384" width="9.140625" style="1"/>
  </cols>
  <sheetData>
    <row r="1" spans="1:21" ht="13.5" thickBot="1" x14ac:dyDescent="0.25">
      <c r="C1" s="417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</row>
    <row r="2" spans="1:21" ht="13.5" thickTop="1" x14ac:dyDescent="0.2">
      <c r="A2" s="4"/>
      <c r="C2" s="419" t="s">
        <v>0</v>
      </c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1"/>
    </row>
    <row r="3" spans="1:21" ht="13.5" thickBot="1" x14ac:dyDescent="0.25">
      <c r="A3" s="4"/>
      <c r="C3" s="422" t="s">
        <v>1</v>
      </c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4"/>
    </row>
    <row r="4" spans="1:21" ht="25.15" customHeight="1" thickBot="1" x14ac:dyDescent="0.25">
      <c r="A4" s="4"/>
      <c r="C4" s="425" t="s">
        <v>2</v>
      </c>
      <c r="D4" s="426" t="s">
        <v>3</v>
      </c>
      <c r="E4" s="428" t="s">
        <v>4</v>
      </c>
      <c r="F4" s="430" t="s">
        <v>5</v>
      </c>
      <c r="G4" s="432" t="s">
        <v>6</v>
      </c>
      <c r="H4" s="433"/>
      <c r="I4" s="433"/>
      <c r="J4" s="434"/>
      <c r="K4" s="434"/>
      <c r="L4" s="435"/>
      <c r="M4" s="436" t="s">
        <v>7</v>
      </c>
      <c r="N4" s="438" t="s">
        <v>8</v>
      </c>
      <c r="O4" s="426" t="s">
        <v>9</v>
      </c>
      <c r="P4" s="428" t="s">
        <v>10</v>
      </c>
      <c r="Q4" s="430" t="s">
        <v>11</v>
      </c>
      <c r="R4" s="440" t="s">
        <v>12</v>
      </c>
    </row>
    <row r="5" spans="1:21" ht="50.25" customHeight="1" thickBot="1" x14ac:dyDescent="0.25">
      <c r="A5" s="4"/>
      <c r="C5" s="425"/>
      <c r="D5" s="427"/>
      <c r="E5" s="429"/>
      <c r="F5" s="431"/>
      <c r="G5" s="5" t="s">
        <v>13</v>
      </c>
      <c r="H5" s="6" t="s">
        <v>14</v>
      </c>
      <c r="I5" s="7" t="s">
        <v>15</v>
      </c>
      <c r="J5" s="7" t="s">
        <v>16</v>
      </c>
      <c r="K5" s="7" t="s">
        <v>17</v>
      </c>
      <c r="L5" s="8" t="s">
        <v>18</v>
      </c>
      <c r="M5" s="437"/>
      <c r="N5" s="439"/>
      <c r="O5" s="427"/>
      <c r="P5" s="429"/>
      <c r="Q5" s="431"/>
      <c r="R5" s="441"/>
      <c r="S5" s="9"/>
    </row>
    <row r="6" spans="1:21" ht="13.9" customHeight="1" thickTop="1" thickBot="1" x14ac:dyDescent="0.25">
      <c r="A6" s="442" t="s">
        <v>19</v>
      </c>
      <c r="B6" s="10">
        <v>0.1</v>
      </c>
      <c r="C6" s="11" t="s">
        <v>20</v>
      </c>
      <c r="D6" s="12"/>
      <c r="E6" s="13"/>
      <c r="F6" s="14">
        <f>F7+F8</f>
        <v>105131.66069999998</v>
      </c>
      <c r="G6" s="15">
        <f>G7+G8</f>
        <v>52.340999999999994</v>
      </c>
      <c r="H6" s="16">
        <f t="shared" ref="H6:N6" si="0">H7+H8</f>
        <v>25228.764999999999</v>
      </c>
      <c r="I6" s="16">
        <f t="shared" si="0"/>
        <v>-25115.286</v>
      </c>
      <c r="J6" s="16">
        <f t="shared" si="0"/>
        <v>21433.850000000002</v>
      </c>
      <c r="K6" s="16">
        <f t="shared" si="0"/>
        <v>1.361</v>
      </c>
      <c r="L6" s="17">
        <f t="shared" si="0"/>
        <v>-46561.620999999999</v>
      </c>
      <c r="M6" s="18">
        <f t="shared" si="0"/>
        <v>0</v>
      </c>
      <c r="N6" s="18">
        <f t="shared" si="0"/>
        <v>0</v>
      </c>
      <c r="O6" s="19"/>
      <c r="P6" s="20"/>
      <c r="Q6" s="14">
        <f>Q7+Q8</f>
        <v>102686.02799999999</v>
      </c>
      <c r="R6" s="14">
        <f>R7+R8</f>
        <v>35.033638688552813</v>
      </c>
      <c r="S6" s="21"/>
      <c r="T6" s="21"/>
      <c r="U6" s="9"/>
    </row>
    <row r="7" spans="1:21" ht="13.9" customHeight="1" thickBot="1" x14ac:dyDescent="0.25">
      <c r="A7" s="443"/>
      <c r="B7" s="22">
        <v>0.2</v>
      </c>
      <c r="C7" s="23" t="s">
        <v>21</v>
      </c>
      <c r="D7" s="12"/>
      <c r="E7" s="13"/>
      <c r="F7" s="14">
        <f t="shared" ref="F7:N7" si="1">F10+F20</f>
        <v>46761.311999999998</v>
      </c>
      <c r="G7" s="15">
        <f t="shared" si="1"/>
        <v>52.340999999999994</v>
      </c>
      <c r="H7" s="16">
        <f t="shared" si="1"/>
        <v>139.90700000000001</v>
      </c>
      <c r="I7" s="16">
        <f t="shared" si="1"/>
        <v>-26.428000000000004</v>
      </c>
      <c r="J7" s="16">
        <f t="shared" si="1"/>
        <v>844.23400000000004</v>
      </c>
      <c r="K7" s="16">
        <f t="shared" si="1"/>
        <v>1.361</v>
      </c>
      <c r="L7" s="17">
        <f t="shared" si="1"/>
        <v>-883.14699999999993</v>
      </c>
      <c r="M7" s="18">
        <f t="shared" si="1"/>
        <v>0</v>
      </c>
      <c r="N7" s="18">
        <f t="shared" si="1"/>
        <v>0</v>
      </c>
      <c r="O7" s="19"/>
      <c r="P7" s="20"/>
      <c r="Q7" s="14">
        <f>Q10+Q20</f>
        <v>46824.565000000002</v>
      </c>
      <c r="R7" s="14">
        <f>R10+R20</f>
        <v>35.033638688552813</v>
      </c>
      <c r="S7" s="24"/>
      <c r="T7" s="24"/>
    </row>
    <row r="8" spans="1:21" ht="13.9" customHeight="1" thickBot="1" x14ac:dyDescent="0.25">
      <c r="A8" s="443"/>
      <c r="B8" s="25">
        <v>0.3</v>
      </c>
      <c r="C8" s="26" t="s">
        <v>22</v>
      </c>
      <c r="D8" s="27"/>
      <c r="E8" s="28"/>
      <c r="F8" s="29">
        <f t="shared" ref="F8:N8" si="2">F14+F24</f>
        <v>58370.348699999988</v>
      </c>
      <c r="G8" s="30">
        <f t="shared" si="2"/>
        <v>0</v>
      </c>
      <c r="H8" s="31">
        <f t="shared" si="2"/>
        <v>25088.858</v>
      </c>
      <c r="I8" s="31">
        <f t="shared" si="2"/>
        <v>-25088.858</v>
      </c>
      <c r="J8" s="31">
        <f t="shared" si="2"/>
        <v>20589.616000000002</v>
      </c>
      <c r="K8" s="31">
        <f t="shared" si="2"/>
        <v>0</v>
      </c>
      <c r="L8" s="32">
        <f t="shared" si="2"/>
        <v>-45678.474000000002</v>
      </c>
      <c r="M8" s="33">
        <f t="shared" si="2"/>
        <v>0</v>
      </c>
      <c r="N8" s="33">
        <f t="shared" si="2"/>
        <v>0</v>
      </c>
      <c r="O8" s="34"/>
      <c r="P8" s="35"/>
      <c r="Q8" s="29">
        <f>Q14+Q24</f>
        <v>55861.462999999989</v>
      </c>
      <c r="R8" s="29">
        <f>R14+R24</f>
        <v>0</v>
      </c>
    </row>
    <row r="9" spans="1:21" ht="14.25" thickTop="1" thickBot="1" x14ac:dyDescent="0.25">
      <c r="A9" s="443"/>
      <c r="B9" s="10">
        <v>1.1000000000000001</v>
      </c>
      <c r="C9" s="36" t="s">
        <v>23</v>
      </c>
      <c r="D9" s="37"/>
      <c r="E9" s="38"/>
      <c r="F9" s="39">
        <f t="shared" ref="F9:N9" si="3">F10+F14</f>
        <v>105131.66069999998</v>
      </c>
      <c r="G9" s="40">
        <f t="shared" si="3"/>
        <v>52.340999999999994</v>
      </c>
      <c r="H9" s="41">
        <f t="shared" si="3"/>
        <v>25228.764999999999</v>
      </c>
      <c r="I9" s="41">
        <f t="shared" si="3"/>
        <v>-25115.286</v>
      </c>
      <c r="J9" s="41">
        <f t="shared" si="3"/>
        <v>21433.850000000002</v>
      </c>
      <c r="K9" s="41">
        <f t="shared" si="3"/>
        <v>1.361</v>
      </c>
      <c r="L9" s="42">
        <f t="shared" si="3"/>
        <v>-46561.620999999999</v>
      </c>
      <c r="M9" s="43">
        <f t="shared" si="3"/>
        <v>0</v>
      </c>
      <c r="N9" s="43">
        <f t="shared" si="3"/>
        <v>0</v>
      </c>
      <c r="O9" s="44"/>
      <c r="P9" s="45"/>
      <c r="Q9" s="46">
        <f>Q10+Q14</f>
        <v>102686.02799999999</v>
      </c>
      <c r="R9" s="46">
        <f>R10+R14</f>
        <v>35.033638688552813</v>
      </c>
    </row>
    <row r="10" spans="1:21" ht="13.9" customHeight="1" x14ac:dyDescent="0.2">
      <c r="A10" s="443"/>
      <c r="B10" s="47">
        <v>1.2</v>
      </c>
      <c r="C10" s="48" t="s">
        <v>24</v>
      </c>
      <c r="D10" s="49"/>
      <c r="E10" s="50"/>
      <c r="F10" s="51">
        <f t="shared" ref="F10:N10" si="4">F11+F12+F13</f>
        <v>46761.311999999998</v>
      </c>
      <c r="G10" s="52">
        <f t="shared" si="4"/>
        <v>52.340999999999994</v>
      </c>
      <c r="H10" s="53">
        <f t="shared" si="4"/>
        <v>139.90700000000001</v>
      </c>
      <c r="I10" s="53">
        <f t="shared" si="4"/>
        <v>-26.428000000000004</v>
      </c>
      <c r="J10" s="53">
        <f t="shared" si="4"/>
        <v>844.23400000000004</v>
      </c>
      <c r="K10" s="53">
        <f t="shared" si="4"/>
        <v>1.361</v>
      </c>
      <c r="L10" s="54">
        <f t="shared" si="4"/>
        <v>-883.14699999999993</v>
      </c>
      <c r="M10" s="55">
        <f t="shared" si="4"/>
        <v>0</v>
      </c>
      <c r="N10" s="55">
        <f t="shared" si="4"/>
        <v>0</v>
      </c>
      <c r="O10" s="56"/>
      <c r="P10" s="57"/>
      <c r="Q10" s="51">
        <f>Q11+Q12+Q13</f>
        <v>46824.565000000002</v>
      </c>
      <c r="R10" s="51">
        <f>R11+R12+R13</f>
        <v>35.033638688552813</v>
      </c>
    </row>
    <row r="11" spans="1:21" ht="13.9" customHeight="1" x14ac:dyDescent="0.2">
      <c r="A11" s="443"/>
      <c r="B11" s="58" t="s">
        <v>25</v>
      </c>
      <c r="C11" s="59" t="s">
        <v>26</v>
      </c>
      <c r="D11" s="60"/>
      <c r="E11" s="61"/>
      <c r="F11" s="62">
        <f t="shared" ref="F11:N11" si="5">F29</f>
        <v>36079.614000000001</v>
      </c>
      <c r="G11" s="63">
        <f t="shared" si="5"/>
        <v>0</v>
      </c>
      <c r="H11" s="64">
        <f t="shared" si="5"/>
        <v>0</v>
      </c>
      <c r="I11" s="64">
        <f t="shared" si="5"/>
        <v>0</v>
      </c>
      <c r="J11" s="64">
        <f t="shared" si="5"/>
        <v>812.37900000000002</v>
      </c>
      <c r="K11" s="64">
        <f t="shared" si="5"/>
        <v>2E-3</v>
      </c>
      <c r="L11" s="65">
        <f t="shared" si="5"/>
        <v>-812.38099999999997</v>
      </c>
      <c r="M11" s="66">
        <f t="shared" si="5"/>
        <v>0</v>
      </c>
      <c r="N11" s="66">
        <f t="shared" si="5"/>
        <v>0</v>
      </c>
      <c r="O11" s="67"/>
      <c r="P11" s="68"/>
      <c r="Q11" s="62">
        <f>Q29</f>
        <v>36079.614000000001</v>
      </c>
      <c r="R11" s="69">
        <f>R29</f>
        <v>0</v>
      </c>
    </row>
    <row r="12" spans="1:21" ht="13.9" customHeight="1" x14ac:dyDescent="0.2">
      <c r="A12" s="443"/>
      <c r="B12" s="58" t="s">
        <v>27</v>
      </c>
      <c r="C12" s="59" t="s">
        <v>28</v>
      </c>
      <c r="D12" s="66"/>
      <c r="E12" s="61"/>
      <c r="F12" s="70">
        <f t="shared" ref="F12:N12" si="6">F59</f>
        <v>10681.697999999999</v>
      </c>
      <c r="G12" s="63">
        <f t="shared" si="6"/>
        <v>52.340999999999994</v>
      </c>
      <c r="H12" s="64">
        <f t="shared" si="6"/>
        <v>139.90700000000001</v>
      </c>
      <c r="I12" s="64">
        <f t="shared" si="6"/>
        <v>-26.428000000000004</v>
      </c>
      <c r="J12" s="64">
        <f t="shared" si="6"/>
        <v>31.855</v>
      </c>
      <c r="K12" s="64">
        <f t="shared" si="6"/>
        <v>1.359</v>
      </c>
      <c r="L12" s="65">
        <f t="shared" si="6"/>
        <v>-70.766000000000005</v>
      </c>
      <c r="M12" s="66">
        <f t="shared" si="6"/>
        <v>0</v>
      </c>
      <c r="N12" s="66">
        <f t="shared" si="6"/>
        <v>0</v>
      </c>
      <c r="O12" s="67"/>
      <c r="P12" s="68" t="s">
        <v>29</v>
      </c>
      <c r="Q12" s="70">
        <f>Q59</f>
        <v>10744.950999999997</v>
      </c>
      <c r="R12" s="69">
        <f>R59</f>
        <v>35.033638688552813</v>
      </c>
    </row>
    <row r="13" spans="1:21" ht="13.9" customHeight="1" thickBot="1" x14ac:dyDescent="0.25">
      <c r="A13" s="443"/>
      <c r="B13" s="71" t="s">
        <v>30</v>
      </c>
      <c r="C13" s="72" t="s">
        <v>31</v>
      </c>
      <c r="D13" s="73"/>
      <c r="E13" s="74"/>
      <c r="F13" s="75">
        <f t="shared" ref="F13:N13" si="7">F84</f>
        <v>0</v>
      </c>
      <c r="G13" s="76">
        <f t="shared" si="7"/>
        <v>0</v>
      </c>
      <c r="H13" s="77">
        <f t="shared" si="7"/>
        <v>0</v>
      </c>
      <c r="I13" s="77">
        <f t="shared" si="7"/>
        <v>0</v>
      </c>
      <c r="J13" s="77">
        <f t="shared" si="7"/>
        <v>0</v>
      </c>
      <c r="K13" s="77">
        <f t="shared" si="7"/>
        <v>0</v>
      </c>
      <c r="L13" s="78">
        <f t="shared" si="7"/>
        <v>0</v>
      </c>
      <c r="M13" s="73">
        <f t="shared" si="7"/>
        <v>0</v>
      </c>
      <c r="N13" s="73">
        <f t="shared" si="7"/>
        <v>0</v>
      </c>
      <c r="O13" s="79"/>
      <c r="P13" s="80"/>
      <c r="Q13" s="75">
        <f>Q84</f>
        <v>0</v>
      </c>
      <c r="R13" s="81">
        <f>R84</f>
        <v>0</v>
      </c>
    </row>
    <row r="14" spans="1:21" ht="13.9" customHeight="1" x14ac:dyDescent="0.2">
      <c r="A14" s="443"/>
      <c r="B14" s="47">
        <v>1.3</v>
      </c>
      <c r="C14" s="82" t="s">
        <v>32</v>
      </c>
      <c r="D14" s="49"/>
      <c r="E14" s="50"/>
      <c r="F14" s="51">
        <f t="shared" ref="F14:N14" si="8">F15+F16+F17+F18</f>
        <v>58370.348699999988</v>
      </c>
      <c r="G14" s="52">
        <f t="shared" si="8"/>
        <v>0</v>
      </c>
      <c r="H14" s="53">
        <f t="shared" si="8"/>
        <v>25088.858</v>
      </c>
      <c r="I14" s="53">
        <f t="shared" si="8"/>
        <v>-25088.858</v>
      </c>
      <c r="J14" s="53">
        <f t="shared" si="8"/>
        <v>20589.616000000002</v>
      </c>
      <c r="K14" s="53">
        <f t="shared" si="8"/>
        <v>0</v>
      </c>
      <c r="L14" s="54">
        <f t="shared" si="8"/>
        <v>-45678.474000000002</v>
      </c>
      <c r="M14" s="55">
        <f t="shared" si="8"/>
        <v>0</v>
      </c>
      <c r="N14" s="55">
        <f t="shared" si="8"/>
        <v>0</v>
      </c>
      <c r="O14" s="56"/>
      <c r="P14" s="57"/>
      <c r="Q14" s="51">
        <f>Q15+Q16+Q17+Q18</f>
        <v>55861.462999999989</v>
      </c>
      <c r="R14" s="51">
        <f>R15+R16+R17+R18</f>
        <v>0</v>
      </c>
    </row>
    <row r="15" spans="1:21" ht="13.9" customHeight="1" x14ac:dyDescent="0.2">
      <c r="A15" s="443"/>
      <c r="B15" s="58" t="s">
        <v>33</v>
      </c>
      <c r="C15" s="59" t="s">
        <v>34</v>
      </c>
      <c r="D15" s="66"/>
      <c r="E15" s="61"/>
      <c r="F15" s="70">
        <f t="shared" ref="F15:N15" si="9">F95</f>
        <v>58369.481699999989</v>
      </c>
      <c r="G15" s="63">
        <f t="shared" si="9"/>
        <v>0</v>
      </c>
      <c r="H15" s="64">
        <f>H95</f>
        <v>25088.858</v>
      </c>
      <c r="I15" s="64">
        <f t="shared" si="9"/>
        <v>-25088.858</v>
      </c>
      <c r="J15" s="64">
        <f t="shared" si="9"/>
        <v>20589.616000000002</v>
      </c>
      <c r="K15" s="64">
        <f t="shared" si="9"/>
        <v>0</v>
      </c>
      <c r="L15" s="65">
        <f t="shared" si="9"/>
        <v>-45678.474000000002</v>
      </c>
      <c r="M15" s="66">
        <f t="shared" si="9"/>
        <v>0</v>
      </c>
      <c r="N15" s="66">
        <f t="shared" si="9"/>
        <v>0</v>
      </c>
      <c r="O15" s="67"/>
      <c r="P15" s="68"/>
      <c r="Q15" s="70">
        <f>Q95</f>
        <v>55860.59599999999</v>
      </c>
      <c r="R15" s="69">
        <f>R95</f>
        <v>0</v>
      </c>
      <c r="T15" s="363"/>
    </row>
    <row r="16" spans="1:21" ht="13.9" customHeight="1" x14ac:dyDescent="0.2">
      <c r="A16" s="443"/>
      <c r="B16" s="58" t="s">
        <v>35</v>
      </c>
      <c r="C16" s="59" t="s">
        <v>36</v>
      </c>
      <c r="D16" s="66"/>
      <c r="E16" s="61"/>
      <c r="F16" s="70">
        <f t="shared" ref="F16:N16" si="10">F177</f>
        <v>0.86699999999999999</v>
      </c>
      <c r="G16" s="63">
        <f t="shared" si="10"/>
        <v>0</v>
      </c>
      <c r="H16" s="64">
        <f t="shared" si="10"/>
        <v>0</v>
      </c>
      <c r="I16" s="64">
        <f t="shared" si="10"/>
        <v>0</v>
      </c>
      <c r="J16" s="64">
        <f t="shared" si="10"/>
        <v>0</v>
      </c>
      <c r="K16" s="64">
        <f t="shared" si="10"/>
        <v>0</v>
      </c>
      <c r="L16" s="65">
        <f t="shared" si="10"/>
        <v>0</v>
      </c>
      <c r="M16" s="66">
        <f t="shared" si="10"/>
        <v>0</v>
      </c>
      <c r="N16" s="66">
        <f t="shared" si="10"/>
        <v>0</v>
      </c>
      <c r="O16" s="67"/>
      <c r="P16" s="68"/>
      <c r="Q16" s="70">
        <f>Q177</f>
        <v>0.86699999999999999</v>
      </c>
      <c r="R16" s="69">
        <f>R177</f>
        <v>0</v>
      </c>
    </row>
    <row r="17" spans="1:18" ht="13.9" customHeight="1" x14ac:dyDescent="0.2">
      <c r="A17" s="443"/>
      <c r="B17" s="83" t="s">
        <v>37</v>
      </c>
      <c r="C17" s="59" t="s">
        <v>38</v>
      </c>
      <c r="D17" s="84"/>
      <c r="E17" s="84"/>
      <c r="F17" s="60">
        <f t="shared" ref="F17:N17" si="11">F196</f>
        <v>0</v>
      </c>
      <c r="G17" s="85">
        <f t="shared" si="11"/>
        <v>0</v>
      </c>
      <c r="H17" s="64">
        <f t="shared" si="11"/>
        <v>0</v>
      </c>
      <c r="I17" s="64">
        <f t="shared" si="11"/>
        <v>0</v>
      </c>
      <c r="J17" s="64">
        <f t="shared" si="11"/>
        <v>0</v>
      </c>
      <c r="K17" s="64">
        <f t="shared" si="11"/>
        <v>0</v>
      </c>
      <c r="L17" s="65">
        <f t="shared" si="11"/>
        <v>0</v>
      </c>
      <c r="M17" s="66">
        <f t="shared" si="11"/>
        <v>0</v>
      </c>
      <c r="N17" s="66">
        <f t="shared" si="11"/>
        <v>0</v>
      </c>
      <c r="O17" s="86"/>
      <c r="P17" s="87"/>
      <c r="Q17" s="60">
        <f>Q196</f>
        <v>0</v>
      </c>
      <c r="R17" s="88">
        <f>R196</f>
        <v>0</v>
      </c>
    </row>
    <row r="18" spans="1:18" ht="12.75" customHeight="1" thickBot="1" x14ac:dyDescent="0.25">
      <c r="A18" s="443"/>
      <c r="B18" s="89" t="s">
        <v>39</v>
      </c>
      <c r="C18" s="90" t="s">
        <v>40</v>
      </c>
      <c r="D18" s="91"/>
      <c r="E18" s="91"/>
      <c r="F18" s="92">
        <f t="shared" ref="F18:N18" si="12">F206</f>
        <v>0</v>
      </c>
      <c r="G18" s="93">
        <f t="shared" si="12"/>
        <v>0</v>
      </c>
      <c r="H18" s="94">
        <f t="shared" si="12"/>
        <v>0</v>
      </c>
      <c r="I18" s="94">
        <f t="shared" si="12"/>
        <v>0</v>
      </c>
      <c r="J18" s="94">
        <f t="shared" si="12"/>
        <v>0</v>
      </c>
      <c r="K18" s="94">
        <f t="shared" si="12"/>
        <v>0</v>
      </c>
      <c r="L18" s="95">
        <f t="shared" si="12"/>
        <v>0</v>
      </c>
      <c r="M18" s="96">
        <f t="shared" si="12"/>
        <v>0</v>
      </c>
      <c r="N18" s="96">
        <f t="shared" si="12"/>
        <v>0</v>
      </c>
      <c r="O18" s="97"/>
      <c r="P18" s="98"/>
      <c r="Q18" s="92">
        <f>Q206</f>
        <v>0</v>
      </c>
      <c r="R18" s="99">
        <f>R206</f>
        <v>0</v>
      </c>
    </row>
    <row r="19" spans="1:18" ht="13.9" hidden="1" customHeight="1" x14ac:dyDescent="0.2">
      <c r="A19" s="443"/>
      <c r="B19" s="100">
        <v>2.1</v>
      </c>
      <c r="C19" s="101" t="s">
        <v>41</v>
      </c>
      <c r="D19" s="102"/>
      <c r="E19" s="103"/>
      <c r="F19" s="104">
        <f t="shared" ref="F19:N19" si="13">F20+F24</f>
        <v>0</v>
      </c>
      <c r="G19" s="105">
        <f t="shared" si="13"/>
        <v>0</v>
      </c>
      <c r="H19" s="106">
        <f t="shared" si="13"/>
        <v>0</v>
      </c>
      <c r="I19" s="106">
        <f t="shared" si="13"/>
        <v>0</v>
      </c>
      <c r="J19" s="106">
        <f t="shared" si="13"/>
        <v>0</v>
      </c>
      <c r="K19" s="106">
        <f t="shared" si="13"/>
        <v>0</v>
      </c>
      <c r="L19" s="107">
        <f t="shared" si="13"/>
        <v>0</v>
      </c>
      <c r="M19" s="108">
        <f t="shared" si="13"/>
        <v>0</v>
      </c>
      <c r="N19" s="108">
        <f t="shared" si="13"/>
        <v>0</v>
      </c>
      <c r="O19" s="102"/>
      <c r="P19" s="109"/>
      <c r="Q19" s="104">
        <f>Q20+Q24</f>
        <v>0</v>
      </c>
      <c r="R19" s="104">
        <f>R20+R24</f>
        <v>0</v>
      </c>
    </row>
    <row r="20" spans="1:18" ht="13.9" hidden="1" customHeight="1" x14ac:dyDescent="0.2">
      <c r="A20" s="443"/>
      <c r="B20" s="47">
        <v>2.2000000000000002</v>
      </c>
      <c r="C20" s="48" t="s">
        <v>42</v>
      </c>
      <c r="D20" s="49"/>
      <c r="E20" s="50"/>
      <c r="F20" s="51">
        <f t="shared" ref="F20:N20" si="14">F21+F22+F23</f>
        <v>0</v>
      </c>
      <c r="G20" s="110">
        <f t="shared" si="14"/>
        <v>0</v>
      </c>
      <c r="H20" s="53">
        <f t="shared" si="14"/>
        <v>0</v>
      </c>
      <c r="I20" s="53">
        <f t="shared" si="14"/>
        <v>0</v>
      </c>
      <c r="J20" s="53">
        <f t="shared" si="14"/>
        <v>0</v>
      </c>
      <c r="K20" s="53">
        <f t="shared" si="14"/>
        <v>0</v>
      </c>
      <c r="L20" s="54">
        <f t="shared" si="14"/>
        <v>0</v>
      </c>
      <c r="M20" s="55">
        <f t="shared" si="14"/>
        <v>0</v>
      </c>
      <c r="N20" s="55">
        <f t="shared" si="14"/>
        <v>0</v>
      </c>
      <c r="O20" s="49"/>
      <c r="P20" s="56"/>
      <c r="Q20" s="51">
        <f>Q21+Q22+Q23</f>
        <v>0</v>
      </c>
      <c r="R20" s="51">
        <f>R21+R22+R23</f>
        <v>0</v>
      </c>
    </row>
    <row r="21" spans="1:18" ht="13.9" hidden="1" customHeight="1" x14ac:dyDescent="0.2">
      <c r="A21" s="443"/>
      <c r="B21" s="58" t="s">
        <v>43</v>
      </c>
      <c r="C21" s="59" t="s">
        <v>26</v>
      </c>
      <c r="D21" s="84"/>
      <c r="E21" s="84"/>
      <c r="F21" s="69">
        <f t="shared" ref="F21:N21" si="15">F210</f>
        <v>0</v>
      </c>
      <c r="G21" s="85">
        <f t="shared" si="15"/>
        <v>0</v>
      </c>
      <c r="H21" s="64">
        <f t="shared" si="15"/>
        <v>0</v>
      </c>
      <c r="I21" s="64">
        <f t="shared" si="15"/>
        <v>0</v>
      </c>
      <c r="J21" s="64">
        <f t="shared" si="15"/>
        <v>0</v>
      </c>
      <c r="K21" s="64">
        <f t="shared" si="15"/>
        <v>0</v>
      </c>
      <c r="L21" s="65">
        <f t="shared" si="15"/>
        <v>0</v>
      </c>
      <c r="M21" s="66">
        <f t="shared" si="15"/>
        <v>0</v>
      </c>
      <c r="N21" s="66">
        <f t="shared" si="15"/>
        <v>0</v>
      </c>
      <c r="O21" s="111"/>
      <c r="P21" s="67"/>
      <c r="Q21" s="69">
        <f>Q210</f>
        <v>0</v>
      </c>
      <c r="R21" s="69">
        <f>R210</f>
        <v>0</v>
      </c>
    </row>
    <row r="22" spans="1:18" ht="13.9" hidden="1" customHeight="1" x14ac:dyDescent="0.2">
      <c r="A22" s="443"/>
      <c r="B22" s="83" t="s">
        <v>44</v>
      </c>
      <c r="C22" s="59" t="s">
        <v>28</v>
      </c>
      <c r="D22" s="84"/>
      <c r="E22" s="84"/>
      <c r="F22" s="69">
        <f t="shared" ref="F22:N22" si="16">F221</f>
        <v>0</v>
      </c>
      <c r="G22" s="85">
        <f t="shared" si="16"/>
        <v>0</v>
      </c>
      <c r="H22" s="64">
        <f t="shared" si="16"/>
        <v>0</v>
      </c>
      <c r="I22" s="64">
        <f t="shared" si="16"/>
        <v>0</v>
      </c>
      <c r="J22" s="64">
        <f t="shared" si="16"/>
        <v>0</v>
      </c>
      <c r="K22" s="64">
        <f t="shared" si="16"/>
        <v>0</v>
      </c>
      <c r="L22" s="65">
        <f t="shared" si="16"/>
        <v>0</v>
      </c>
      <c r="M22" s="66">
        <f t="shared" si="16"/>
        <v>0</v>
      </c>
      <c r="N22" s="66">
        <f t="shared" si="16"/>
        <v>0</v>
      </c>
      <c r="O22" s="111"/>
      <c r="P22" s="67"/>
      <c r="Q22" s="69">
        <f>Q221</f>
        <v>0</v>
      </c>
      <c r="R22" s="69">
        <f>R221</f>
        <v>0</v>
      </c>
    </row>
    <row r="23" spans="1:18" ht="13.9" hidden="1" customHeight="1" x14ac:dyDescent="0.2">
      <c r="A23" s="443"/>
      <c r="B23" s="112" t="s">
        <v>45</v>
      </c>
      <c r="C23" s="72" t="s">
        <v>31</v>
      </c>
      <c r="D23" s="113"/>
      <c r="E23" s="113"/>
      <c r="F23" s="114">
        <f t="shared" ref="F23:N23" si="17">F243</f>
        <v>0</v>
      </c>
      <c r="G23" s="115">
        <f t="shared" si="17"/>
        <v>0</v>
      </c>
      <c r="H23" s="116">
        <f t="shared" si="17"/>
        <v>0</v>
      </c>
      <c r="I23" s="116">
        <f t="shared" si="17"/>
        <v>0</v>
      </c>
      <c r="J23" s="116">
        <f t="shared" si="17"/>
        <v>0</v>
      </c>
      <c r="K23" s="116">
        <f t="shared" si="17"/>
        <v>0</v>
      </c>
      <c r="L23" s="117">
        <f t="shared" si="17"/>
        <v>0</v>
      </c>
      <c r="M23" s="118">
        <f t="shared" si="17"/>
        <v>0</v>
      </c>
      <c r="N23" s="118">
        <f t="shared" si="17"/>
        <v>0</v>
      </c>
      <c r="O23" s="119"/>
      <c r="P23" s="120"/>
      <c r="Q23" s="114">
        <f>Q243</f>
        <v>0</v>
      </c>
      <c r="R23" s="114">
        <f>R243</f>
        <v>0</v>
      </c>
    </row>
    <row r="24" spans="1:18" ht="13.9" hidden="1" customHeight="1" x14ac:dyDescent="0.2">
      <c r="A24" s="443"/>
      <c r="B24" s="47">
        <v>2.2999999999999998</v>
      </c>
      <c r="C24" s="82" t="s">
        <v>46</v>
      </c>
      <c r="D24" s="55"/>
      <c r="E24" s="50"/>
      <c r="F24" s="51">
        <f t="shared" ref="F24:N24" si="18">F25+F26+F27</f>
        <v>0</v>
      </c>
      <c r="G24" s="110">
        <f t="shared" si="18"/>
        <v>0</v>
      </c>
      <c r="H24" s="53">
        <f t="shared" si="18"/>
        <v>0</v>
      </c>
      <c r="I24" s="53">
        <f t="shared" si="18"/>
        <v>0</v>
      </c>
      <c r="J24" s="53">
        <f t="shared" si="18"/>
        <v>0</v>
      </c>
      <c r="K24" s="53">
        <f t="shared" si="18"/>
        <v>0</v>
      </c>
      <c r="L24" s="54">
        <f t="shared" si="18"/>
        <v>0</v>
      </c>
      <c r="M24" s="55">
        <f t="shared" si="18"/>
        <v>0</v>
      </c>
      <c r="N24" s="55">
        <f t="shared" si="18"/>
        <v>0</v>
      </c>
      <c r="O24" s="55"/>
      <c r="P24" s="56"/>
      <c r="Q24" s="51">
        <f>Q25+Q26+Q27</f>
        <v>0</v>
      </c>
      <c r="R24" s="51">
        <f>R25+R26+R27</f>
        <v>0</v>
      </c>
    </row>
    <row r="25" spans="1:18" ht="13.9" hidden="1" customHeight="1" x14ac:dyDescent="0.2">
      <c r="A25" s="443"/>
      <c r="B25" s="58" t="s">
        <v>47</v>
      </c>
      <c r="C25" s="59" t="s">
        <v>48</v>
      </c>
      <c r="D25" s="84"/>
      <c r="E25" s="84"/>
      <c r="F25" s="69">
        <f t="shared" ref="F25:N25" si="19">F255</f>
        <v>0</v>
      </c>
      <c r="G25" s="85">
        <f t="shared" si="19"/>
        <v>0</v>
      </c>
      <c r="H25" s="64">
        <f t="shared" si="19"/>
        <v>0</v>
      </c>
      <c r="I25" s="64">
        <f t="shared" si="19"/>
        <v>0</v>
      </c>
      <c r="J25" s="64">
        <f t="shared" si="19"/>
        <v>0</v>
      </c>
      <c r="K25" s="64">
        <f t="shared" si="19"/>
        <v>0</v>
      </c>
      <c r="L25" s="65">
        <f t="shared" si="19"/>
        <v>0</v>
      </c>
      <c r="M25" s="66">
        <f t="shared" si="19"/>
        <v>0</v>
      </c>
      <c r="N25" s="66">
        <f t="shared" si="19"/>
        <v>0</v>
      </c>
      <c r="O25" s="111"/>
      <c r="P25" s="67"/>
      <c r="Q25" s="69">
        <f>Q255</f>
        <v>0</v>
      </c>
      <c r="R25" s="69">
        <f>R255</f>
        <v>0</v>
      </c>
    </row>
    <row r="26" spans="1:18" ht="13.9" hidden="1" customHeight="1" x14ac:dyDescent="0.2">
      <c r="A26" s="443"/>
      <c r="B26" s="58" t="s">
        <v>49</v>
      </c>
      <c r="C26" s="59" t="s">
        <v>36</v>
      </c>
      <c r="D26" s="84"/>
      <c r="E26" s="84"/>
      <c r="F26" s="69">
        <f t="shared" ref="F26:N26" si="20">F262</f>
        <v>0</v>
      </c>
      <c r="G26" s="85">
        <f t="shared" si="20"/>
        <v>0</v>
      </c>
      <c r="H26" s="64">
        <f t="shared" si="20"/>
        <v>0</v>
      </c>
      <c r="I26" s="64">
        <f t="shared" si="20"/>
        <v>0</v>
      </c>
      <c r="J26" s="64">
        <f t="shared" si="20"/>
        <v>0</v>
      </c>
      <c r="K26" s="64">
        <f t="shared" si="20"/>
        <v>0</v>
      </c>
      <c r="L26" s="65">
        <f t="shared" si="20"/>
        <v>0</v>
      </c>
      <c r="M26" s="66">
        <f t="shared" si="20"/>
        <v>0</v>
      </c>
      <c r="N26" s="66">
        <f t="shared" si="20"/>
        <v>0</v>
      </c>
      <c r="O26" s="111"/>
      <c r="P26" s="67"/>
      <c r="Q26" s="69">
        <f>Q262</f>
        <v>0</v>
      </c>
      <c r="R26" s="69">
        <f>R262</f>
        <v>0</v>
      </c>
    </row>
    <row r="27" spans="1:18" ht="13.9" hidden="1" customHeight="1" x14ac:dyDescent="0.2">
      <c r="A27" s="444"/>
      <c r="B27" s="89" t="s">
        <v>50</v>
      </c>
      <c r="C27" s="59" t="s">
        <v>38</v>
      </c>
      <c r="D27" s="91"/>
      <c r="E27" s="91"/>
      <c r="F27" s="121">
        <f t="shared" ref="F27:N27" si="21">F265</f>
        <v>0</v>
      </c>
      <c r="G27" s="93">
        <f t="shared" si="21"/>
        <v>0</v>
      </c>
      <c r="H27" s="94">
        <f t="shared" si="21"/>
        <v>0</v>
      </c>
      <c r="I27" s="94">
        <f t="shared" si="21"/>
        <v>0</v>
      </c>
      <c r="J27" s="94">
        <f t="shared" si="21"/>
        <v>0</v>
      </c>
      <c r="K27" s="94">
        <f t="shared" si="21"/>
        <v>0</v>
      </c>
      <c r="L27" s="95">
        <f t="shared" si="21"/>
        <v>0</v>
      </c>
      <c r="M27" s="96">
        <f t="shared" si="21"/>
        <v>0</v>
      </c>
      <c r="N27" s="96">
        <f t="shared" si="21"/>
        <v>0</v>
      </c>
      <c r="O27" s="122"/>
      <c r="P27" s="123"/>
      <c r="Q27" s="121">
        <f>Q265</f>
        <v>0</v>
      </c>
      <c r="R27" s="121">
        <f>R265</f>
        <v>0</v>
      </c>
    </row>
    <row r="28" spans="1:18" ht="13.9" customHeight="1" thickTop="1" thickBot="1" x14ac:dyDescent="0.25">
      <c r="A28" s="413" t="s">
        <v>51</v>
      </c>
      <c r="B28" s="10">
        <v>1.2</v>
      </c>
      <c r="C28" s="48" t="s">
        <v>24</v>
      </c>
      <c r="D28" s="37"/>
      <c r="E28" s="38"/>
      <c r="F28" s="39">
        <f>F29+F59+F84</f>
        <v>46761.311999999998</v>
      </c>
      <c r="G28" s="124">
        <f>G29+G59+G84</f>
        <v>52.340999999999994</v>
      </c>
      <c r="H28" s="125">
        <f>H29+H59+H84</f>
        <v>139.90700000000001</v>
      </c>
      <c r="I28" s="125">
        <f>I29+I59+I84</f>
        <v>-26.428000000000004</v>
      </c>
      <c r="J28" s="125">
        <f>J29+J59+J84</f>
        <v>844.23400000000004</v>
      </c>
      <c r="K28" s="125">
        <f>K29+K59</f>
        <v>1.361</v>
      </c>
      <c r="L28" s="126">
        <f>L29+L59+L84</f>
        <v>-883.14699999999993</v>
      </c>
      <c r="M28" s="127">
        <f>M29+M59+M84</f>
        <v>0</v>
      </c>
      <c r="N28" s="127">
        <f>N29+N59+N84</f>
        <v>0</v>
      </c>
      <c r="O28" s="37"/>
      <c r="P28" s="128"/>
      <c r="Q28" s="39">
        <f>Q29+Q59+Q84</f>
        <v>46824.565000000002</v>
      </c>
      <c r="R28" s="39">
        <f>R29+R59+R84</f>
        <v>35.033638688552813</v>
      </c>
    </row>
    <row r="29" spans="1:18" ht="13.9" customHeight="1" thickBot="1" x14ac:dyDescent="0.25">
      <c r="A29" s="414"/>
      <c r="B29" s="129" t="s">
        <v>25</v>
      </c>
      <c r="C29" s="59" t="s">
        <v>26</v>
      </c>
      <c r="D29" s="102"/>
      <c r="E29" s="103"/>
      <c r="F29" s="130">
        <f>F30+F56</f>
        <v>36079.614000000001</v>
      </c>
      <c r="G29" s="105">
        <f>G30+G56</f>
        <v>0</v>
      </c>
      <c r="H29" s="106">
        <f>H30+H56</f>
        <v>0</v>
      </c>
      <c r="I29" s="106">
        <f>I30+I56</f>
        <v>0</v>
      </c>
      <c r="J29" s="106">
        <f>J30+J56</f>
        <v>812.37900000000002</v>
      </c>
      <c r="K29" s="106">
        <f>K31+K50</f>
        <v>2E-3</v>
      </c>
      <c r="L29" s="107">
        <f>L30+L56</f>
        <v>-812.38099999999997</v>
      </c>
      <c r="M29" s="108">
        <f>M30+M56</f>
        <v>0</v>
      </c>
      <c r="N29" s="108">
        <f>N30+N56</f>
        <v>0</v>
      </c>
      <c r="O29" s="102"/>
      <c r="P29" s="131"/>
      <c r="Q29" s="130">
        <f>Q30+Q56</f>
        <v>36079.614000000001</v>
      </c>
      <c r="R29" s="104">
        <f>R30+R56</f>
        <v>0</v>
      </c>
    </row>
    <row r="30" spans="1:18" ht="13.9" customHeight="1" x14ac:dyDescent="0.2">
      <c r="A30" s="415"/>
      <c r="B30" s="132" t="s">
        <v>52</v>
      </c>
      <c r="C30" s="133" t="s">
        <v>53</v>
      </c>
      <c r="D30" s="49"/>
      <c r="E30" s="50"/>
      <c r="F30" s="134">
        <f>F31+F50+F52+F54</f>
        <v>36079.614000000001</v>
      </c>
      <c r="G30" s="110">
        <f>G31+G48+G50+G56+G52+G54</f>
        <v>0</v>
      </c>
      <c r="H30" s="53">
        <f>H31+H48+H50+H56+H52+H54</f>
        <v>0</v>
      </c>
      <c r="I30" s="53">
        <f>I31+I48+I50+I56+I52+I54</f>
        <v>0</v>
      </c>
      <c r="J30" s="53">
        <f>J31+J48+J50+J56+J52+J54</f>
        <v>812.37900000000002</v>
      </c>
      <c r="K30" s="53">
        <f>K31+K50</f>
        <v>2E-3</v>
      </c>
      <c r="L30" s="54">
        <f>L31+L48+L50+L56+L52+L54</f>
        <v>-812.38099999999997</v>
      </c>
      <c r="M30" s="55">
        <f>M31+M48+M50+M56+M52+M54</f>
        <v>0</v>
      </c>
      <c r="N30" s="55">
        <f>N31+N48+N50+N56+N52+N54</f>
        <v>0</v>
      </c>
      <c r="O30" s="49"/>
      <c r="P30" s="135"/>
      <c r="Q30" s="136">
        <f>Q31+Q50+Q54</f>
        <v>36079.614000000001</v>
      </c>
      <c r="R30" s="137">
        <f>R31+R48+R50+R56+R52+R54</f>
        <v>0</v>
      </c>
    </row>
    <row r="31" spans="1:18" ht="13.9" customHeight="1" x14ac:dyDescent="0.2">
      <c r="A31" s="415"/>
      <c r="B31" s="138" t="s">
        <v>54</v>
      </c>
      <c r="C31" s="139" t="s">
        <v>55</v>
      </c>
      <c r="D31" s="140">
        <f>SUM(D32:D47)</f>
        <v>36079.614000000001</v>
      </c>
      <c r="E31" s="141"/>
      <c r="F31" s="81">
        <f t="shared" ref="F31:O31" si="22">SUM(F32:F47)</f>
        <v>36079.614000000001</v>
      </c>
      <c r="G31" s="142">
        <f t="shared" si="22"/>
        <v>0</v>
      </c>
      <c r="H31" s="77">
        <f t="shared" si="22"/>
        <v>0</v>
      </c>
      <c r="I31" s="77">
        <f t="shared" si="22"/>
        <v>0</v>
      </c>
      <c r="J31" s="77">
        <f t="shared" si="22"/>
        <v>812.37900000000002</v>
      </c>
      <c r="K31" s="77">
        <f t="shared" si="22"/>
        <v>0</v>
      </c>
      <c r="L31" s="78">
        <f t="shared" si="22"/>
        <v>-812.37900000000002</v>
      </c>
      <c r="M31" s="73">
        <f t="shared" si="22"/>
        <v>0</v>
      </c>
      <c r="N31" s="73">
        <f t="shared" si="22"/>
        <v>0</v>
      </c>
      <c r="O31" s="102">
        <f t="shared" si="22"/>
        <v>36079.614000000001</v>
      </c>
      <c r="P31" s="143"/>
      <c r="Q31" s="102">
        <f>SUM(Q32:Q47)</f>
        <v>36079.614000000001</v>
      </c>
      <c r="R31" s="144">
        <f>SUM(R32:R47)</f>
        <v>0</v>
      </c>
    </row>
    <row r="32" spans="1:18" ht="13.9" customHeight="1" x14ac:dyDescent="0.2">
      <c r="A32" s="415"/>
      <c r="B32" s="145"/>
      <c r="C32" s="146" t="s">
        <v>56</v>
      </c>
      <c r="D32" s="147">
        <f t="shared" ref="D32:D47" si="23">+F32*$E$32</f>
        <v>2495.9630000000002</v>
      </c>
      <c r="E32" s="103">
        <v>1</v>
      </c>
      <c r="F32" s="148">
        <v>2495.9630000000002</v>
      </c>
      <c r="G32" s="149">
        <v>0</v>
      </c>
      <c r="H32" s="150">
        <v>0</v>
      </c>
      <c r="I32" s="150">
        <f t="shared" ref="I32:I38" si="24">G32-H32</f>
        <v>0</v>
      </c>
      <c r="J32" s="150">
        <v>0</v>
      </c>
      <c r="K32" s="150">
        <v>0</v>
      </c>
      <c r="L32" s="151">
        <f t="shared" ref="L32:L47" si="25">I32-J32-K32</f>
        <v>0</v>
      </c>
      <c r="M32" s="147">
        <v>0</v>
      </c>
      <c r="N32" s="147">
        <v>0</v>
      </c>
      <c r="O32" s="147">
        <f t="shared" ref="O32:O47" si="26">+Q32*$P$32</f>
        <v>2495.9630000000002</v>
      </c>
      <c r="P32" s="131">
        <v>1</v>
      </c>
      <c r="Q32" s="148">
        <v>2495.9630000000002</v>
      </c>
      <c r="R32" s="152">
        <f t="shared" ref="R32:R47" si="27">O32*$P$32-O32*$E$32</f>
        <v>0</v>
      </c>
    </row>
    <row r="33" spans="1:18" ht="13.9" customHeight="1" x14ac:dyDescent="0.2">
      <c r="A33" s="415"/>
      <c r="B33" s="145"/>
      <c r="C33" s="146" t="s">
        <v>57</v>
      </c>
      <c r="D33" s="147">
        <f t="shared" si="23"/>
        <v>1500.057</v>
      </c>
      <c r="E33" s="103"/>
      <c r="F33" s="148">
        <v>1500.057</v>
      </c>
      <c r="G33" s="149">
        <v>0</v>
      </c>
      <c r="H33" s="150">
        <v>0</v>
      </c>
      <c r="I33" s="150">
        <f t="shared" si="24"/>
        <v>0</v>
      </c>
      <c r="J33" s="150">
        <v>0</v>
      </c>
      <c r="K33" s="150">
        <v>0</v>
      </c>
      <c r="L33" s="151">
        <f t="shared" si="25"/>
        <v>0</v>
      </c>
      <c r="M33" s="147">
        <v>0</v>
      </c>
      <c r="N33" s="147">
        <v>0</v>
      </c>
      <c r="O33" s="147">
        <f t="shared" si="26"/>
        <v>1500.057</v>
      </c>
      <c r="P33" s="131"/>
      <c r="Q33" s="148">
        <v>1500.057</v>
      </c>
      <c r="R33" s="152">
        <f t="shared" si="27"/>
        <v>0</v>
      </c>
    </row>
    <row r="34" spans="1:18" ht="13.9" customHeight="1" x14ac:dyDescent="0.2">
      <c r="A34" s="415"/>
      <c r="B34" s="145"/>
      <c r="C34" s="146" t="s">
        <v>58</v>
      </c>
      <c r="D34" s="147">
        <f t="shared" si="23"/>
        <v>3000</v>
      </c>
      <c r="E34" s="103"/>
      <c r="F34" s="148">
        <v>3000</v>
      </c>
      <c r="G34" s="149">
        <v>0</v>
      </c>
      <c r="H34" s="150">
        <v>0</v>
      </c>
      <c r="I34" s="150">
        <f t="shared" si="24"/>
        <v>0</v>
      </c>
      <c r="J34" s="150">
        <v>191.25</v>
      </c>
      <c r="K34" s="150">
        <v>0</v>
      </c>
      <c r="L34" s="151">
        <f t="shared" si="25"/>
        <v>-191.25</v>
      </c>
      <c r="M34" s="147">
        <v>0</v>
      </c>
      <c r="N34" s="147">
        <v>0</v>
      </c>
      <c r="O34" s="147">
        <f t="shared" si="26"/>
        <v>3000</v>
      </c>
      <c r="P34" s="131"/>
      <c r="Q34" s="148">
        <v>3000</v>
      </c>
      <c r="R34" s="152">
        <f t="shared" si="27"/>
        <v>0</v>
      </c>
    </row>
    <row r="35" spans="1:18" ht="13.9" customHeight="1" x14ac:dyDescent="0.2">
      <c r="A35" s="415"/>
      <c r="B35" s="145"/>
      <c r="C35" s="146" t="s">
        <v>59</v>
      </c>
      <c r="D35" s="147">
        <f t="shared" si="23"/>
        <v>2000</v>
      </c>
      <c r="E35" s="103"/>
      <c r="F35" s="148">
        <v>2000</v>
      </c>
      <c r="G35" s="149">
        <v>0</v>
      </c>
      <c r="H35" s="150">
        <v>0</v>
      </c>
      <c r="I35" s="150">
        <f t="shared" si="24"/>
        <v>0</v>
      </c>
      <c r="J35" s="150">
        <v>0</v>
      </c>
      <c r="K35" s="150">
        <v>0</v>
      </c>
      <c r="L35" s="151">
        <f t="shared" si="25"/>
        <v>0</v>
      </c>
      <c r="M35" s="147">
        <v>0</v>
      </c>
      <c r="N35" s="147">
        <v>0</v>
      </c>
      <c r="O35" s="147">
        <f t="shared" si="26"/>
        <v>2000</v>
      </c>
      <c r="P35" s="131"/>
      <c r="Q35" s="148">
        <v>2000</v>
      </c>
      <c r="R35" s="152">
        <f t="shared" si="27"/>
        <v>0</v>
      </c>
    </row>
    <row r="36" spans="1:18" ht="13.9" customHeight="1" x14ac:dyDescent="0.2">
      <c r="A36" s="415"/>
      <c r="B36" s="145"/>
      <c r="C36" s="146" t="s">
        <v>60</v>
      </c>
      <c r="D36" s="147">
        <f t="shared" si="23"/>
        <v>2495.9630000000002</v>
      </c>
      <c r="E36" s="103"/>
      <c r="F36" s="148">
        <v>2495.9630000000002</v>
      </c>
      <c r="G36" s="149">
        <v>0</v>
      </c>
      <c r="H36" s="150">
        <v>0</v>
      </c>
      <c r="I36" s="150">
        <f t="shared" si="24"/>
        <v>0</v>
      </c>
      <c r="J36" s="150">
        <v>0</v>
      </c>
      <c r="K36" s="150">
        <v>0</v>
      </c>
      <c r="L36" s="151">
        <f t="shared" si="25"/>
        <v>0</v>
      </c>
      <c r="M36" s="147">
        <v>0</v>
      </c>
      <c r="N36" s="147">
        <v>0</v>
      </c>
      <c r="O36" s="147">
        <f t="shared" si="26"/>
        <v>2495.9630000000002</v>
      </c>
      <c r="P36" s="131"/>
      <c r="Q36" s="148">
        <v>2495.9630000000002</v>
      </c>
      <c r="R36" s="152">
        <f t="shared" si="27"/>
        <v>0</v>
      </c>
    </row>
    <row r="37" spans="1:18" ht="13.9" customHeight="1" x14ac:dyDescent="0.2">
      <c r="A37" s="415"/>
      <c r="B37" s="145"/>
      <c r="C37" s="146" t="s">
        <v>61</v>
      </c>
      <c r="D37" s="147">
        <f t="shared" si="23"/>
        <v>3000</v>
      </c>
      <c r="E37" s="103"/>
      <c r="F37" s="148">
        <v>3000</v>
      </c>
      <c r="G37" s="149">
        <v>0</v>
      </c>
      <c r="H37" s="150">
        <v>0</v>
      </c>
      <c r="I37" s="150">
        <f t="shared" si="24"/>
        <v>0</v>
      </c>
      <c r="J37" s="150">
        <v>0</v>
      </c>
      <c r="K37" s="150">
        <v>0</v>
      </c>
      <c r="L37" s="151">
        <f t="shared" si="25"/>
        <v>0</v>
      </c>
      <c r="M37" s="147">
        <v>0</v>
      </c>
      <c r="N37" s="147">
        <v>0</v>
      </c>
      <c r="O37" s="147">
        <f t="shared" si="26"/>
        <v>3000</v>
      </c>
      <c r="P37" s="131"/>
      <c r="Q37" s="148">
        <v>3000</v>
      </c>
      <c r="R37" s="152">
        <f t="shared" si="27"/>
        <v>0</v>
      </c>
    </row>
    <row r="38" spans="1:18" ht="13.9" customHeight="1" x14ac:dyDescent="0.2">
      <c r="A38" s="415"/>
      <c r="B38" s="145"/>
      <c r="C38" s="146" t="s">
        <v>62</v>
      </c>
      <c r="D38" s="147">
        <f t="shared" si="23"/>
        <v>2000</v>
      </c>
      <c r="E38" s="103"/>
      <c r="F38" s="148">
        <v>2000</v>
      </c>
      <c r="G38" s="149">
        <v>0</v>
      </c>
      <c r="H38" s="150">
        <v>0</v>
      </c>
      <c r="I38" s="150">
        <f t="shared" si="24"/>
        <v>0</v>
      </c>
      <c r="J38" s="150">
        <v>0</v>
      </c>
      <c r="K38" s="150">
        <v>0</v>
      </c>
      <c r="L38" s="151">
        <f t="shared" si="25"/>
        <v>0</v>
      </c>
      <c r="M38" s="147">
        <v>0</v>
      </c>
      <c r="N38" s="147">
        <v>0</v>
      </c>
      <c r="O38" s="147">
        <f t="shared" si="26"/>
        <v>2000</v>
      </c>
      <c r="P38" s="131"/>
      <c r="Q38" s="148">
        <v>2000</v>
      </c>
      <c r="R38" s="152">
        <f t="shared" si="27"/>
        <v>0</v>
      </c>
    </row>
    <row r="39" spans="1:18" ht="13.9" customHeight="1" x14ac:dyDescent="0.2">
      <c r="A39" s="415"/>
      <c r="B39" s="145"/>
      <c r="C39" s="146" t="s">
        <v>63</v>
      </c>
      <c r="D39" s="147">
        <f t="shared" si="23"/>
        <v>4200</v>
      </c>
      <c r="E39" s="103"/>
      <c r="F39" s="148">
        <v>4200</v>
      </c>
      <c r="G39" s="149">
        <v>0</v>
      </c>
      <c r="H39" s="150">
        <v>0</v>
      </c>
      <c r="I39" s="150">
        <f>G39-H39</f>
        <v>0</v>
      </c>
      <c r="J39" s="150">
        <v>250.95</v>
      </c>
      <c r="K39" s="150">
        <v>0</v>
      </c>
      <c r="L39" s="151">
        <f>I39-J39-K39</f>
        <v>-250.95</v>
      </c>
      <c r="M39" s="147">
        <v>0</v>
      </c>
      <c r="N39" s="147">
        <v>0</v>
      </c>
      <c r="O39" s="147">
        <f t="shared" si="26"/>
        <v>4200</v>
      </c>
      <c r="P39" s="131"/>
      <c r="Q39" s="148">
        <v>4200</v>
      </c>
      <c r="R39" s="152">
        <f t="shared" si="27"/>
        <v>0</v>
      </c>
    </row>
    <row r="40" spans="1:18" ht="13.9" customHeight="1" x14ac:dyDescent="0.2">
      <c r="A40" s="415"/>
      <c r="B40" s="145"/>
      <c r="C40" s="146" t="s">
        <v>64</v>
      </c>
      <c r="D40" s="147">
        <f t="shared" si="23"/>
        <v>5000</v>
      </c>
      <c r="E40" s="103"/>
      <c r="F40" s="148">
        <v>5000</v>
      </c>
      <c r="G40" s="149">
        <v>0</v>
      </c>
      <c r="H40" s="150">
        <v>0</v>
      </c>
      <c r="I40" s="150"/>
      <c r="J40" s="150">
        <v>0</v>
      </c>
      <c r="K40" s="150">
        <v>0</v>
      </c>
      <c r="L40" s="151">
        <f>I40-J40-K40</f>
        <v>0</v>
      </c>
      <c r="M40" s="147">
        <v>0</v>
      </c>
      <c r="N40" s="147">
        <v>0</v>
      </c>
      <c r="O40" s="147">
        <f t="shared" si="26"/>
        <v>5000</v>
      </c>
      <c r="P40" s="131"/>
      <c r="Q40" s="148">
        <v>5000</v>
      </c>
      <c r="R40" s="152">
        <f t="shared" si="27"/>
        <v>0</v>
      </c>
    </row>
    <row r="41" spans="1:18" ht="13.9" customHeight="1" x14ac:dyDescent="0.2">
      <c r="A41" s="415"/>
      <c r="B41" s="145"/>
      <c r="C41" s="146" t="s">
        <v>65</v>
      </c>
      <c r="D41" s="147">
        <f t="shared" si="23"/>
        <v>752.81100000000004</v>
      </c>
      <c r="E41" s="103"/>
      <c r="F41" s="148">
        <v>752.81100000000004</v>
      </c>
      <c r="G41" s="149">
        <v>0</v>
      </c>
      <c r="H41" s="150">
        <v>0</v>
      </c>
      <c r="I41" s="150">
        <v>0</v>
      </c>
      <c r="J41" s="150">
        <v>51.286000000000001</v>
      </c>
      <c r="K41" s="150">
        <v>0</v>
      </c>
      <c r="L41" s="151">
        <f t="shared" si="25"/>
        <v>-51.286000000000001</v>
      </c>
      <c r="M41" s="147">
        <v>0</v>
      </c>
      <c r="N41" s="147">
        <v>0</v>
      </c>
      <c r="O41" s="147">
        <f t="shared" si="26"/>
        <v>752.81100000000004</v>
      </c>
      <c r="P41" s="131"/>
      <c r="Q41" s="148">
        <v>752.81100000000004</v>
      </c>
      <c r="R41" s="152">
        <f t="shared" si="27"/>
        <v>0</v>
      </c>
    </row>
    <row r="42" spans="1:18" ht="13.9" customHeight="1" x14ac:dyDescent="0.2">
      <c r="A42" s="415"/>
      <c r="B42" s="145"/>
      <c r="C42" s="146" t="s">
        <v>66</v>
      </c>
      <c r="D42" s="147">
        <f t="shared" si="23"/>
        <v>1000</v>
      </c>
      <c r="E42" s="103"/>
      <c r="F42" s="148">
        <v>1000</v>
      </c>
      <c r="G42" s="149">
        <v>0</v>
      </c>
      <c r="H42" s="150">
        <v>0</v>
      </c>
      <c r="I42" s="150">
        <v>0</v>
      </c>
      <c r="J42" s="150">
        <v>0</v>
      </c>
      <c r="K42" s="150">
        <v>0</v>
      </c>
      <c r="L42" s="151">
        <f t="shared" si="25"/>
        <v>0</v>
      </c>
      <c r="M42" s="147">
        <v>0</v>
      </c>
      <c r="N42" s="147">
        <v>0</v>
      </c>
      <c r="O42" s="147">
        <f t="shared" si="26"/>
        <v>1000</v>
      </c>
      <c r="P42" s="131"/>
      <c r="Q42" s="148">
        <v>1000</v>
      </c>
      <c r="R42" s="152">
        <f t="shared" si="27"/>
        <v>0</v>
      </c>
    </row>
    <row r="43" spans="1:18" ht="13.9" customHeight="1" x14ac:dyDescent="0.2">
      <c r="A43" s="415"/>
      <c r="B43" s="145"/>
      <c r="C43" s="146" t="s">
        <v>67</v>
      </c>
      <c r="D43" s="147">
        <f t="shared" si="23"/>
        <v>300</v>
      </c>
      <c r="E43" s="103"/>
      <c r="F43" s="148">
        <v>300</v>
      </c>
      <c r="G43" s="149">
        <v>0</v>
      </c>
      <c r="H43" s="150">
        <v>0</v>
      </c>
      <c r="I43" s="150">
        <v>0</v>
      </c>
      <c r="J43" s="150">
        <v>20.437999999999999</v>
      </c>
      <c r="K43" s="150">
        <v>0</v>
      </c>
      <c r="L43" s="151">
        <f t="shared" si="25"/>
        <v>-20.437999999999999</v>
      </c>
      <c r="M43" s="147">
        <v>0</v>
      </c>
      <c r="N43" s="147">
        <v>0</v>
      </c>
      <c r="O43" s="147">
        <f t="shared" si="26"/>
        <v>300</v>
      </c>
      <c r="P43" s="131"/>
      <c r="Q43" s="148">
        <v>300</v>
      </c>
      <c r="R43" s="152">
        <f t="shared" si="27"/>
        <v>0</v>
      </c>
    </row>
    <row r="44" spans="1:18" ht="13.9" customHeight="1" x14ac:dyDescent="0.2">
      <c r="A44" s="415"/>
      <c r="B44" s="145"/>
      <c r="C44" s="146" t="s">
        <v>68</v>
      </c>
      <c r="D44" s="147">
        <f t="shared" si="23"/>
        <v>1597.817</v>
      </c>
      <c r="E44" s="103"/>
      <c r="F44" s="148">
        <v>1597.817</v>
      </c>
      <c r="G44" s="149">
        <v>0</v>
      </c>
      <c r="H44" s="150">
        <v>0</v>
      </c>
      <c r="I44" s="150">
        <v>0</v>
      </c>
      <c r="J44" s="150">
        <v>0</v>
      </c>
      <c r="K44" s="150">
        <v>0</v>
      </c>
      <c r="L44" s="151">
        <f t="shared" si="25"/>
        <v>0</v>
      </c>
      <c r="M44" s="147">
        <v>0</v>
      </c>
      <c r="N44" s="147">
        <v>0</v>
      </c>
      <c r="O44" s="147">
        <f t="shared" si="26"/>
        <v>1597.817</v>
      </c>
      <c r="P44" s="131"/>
      <c r="Q44" s="148">
        <v>1597.817</v>
      </c>
      <c r="R44" s="152">
        <f t="shared" si="27"/>
        <v>0</v>
      </c>
    </row>
    <row r="45" spans="1:18" ht="13.9" customHeight="1" x14ac:dyDescent="0.2">
      <c r="A45" s="415"/>
      <c r="B45" s="145"/>
      <c r="C45" s="146" t="s">
        <v>69</v>
      </c>
      <c r="D45" s="147">
        <f t="shared" si="23"/>
        <v>3998</v>
      </c>
      <c r="E45" s="103"/>
      <c r="F45" s="148">
        <v>3998</v>
      </c>
      <c r="G45" s="149">
        <v>0</v>
      </c>
      <c r="H45" s="150">
        <v>0</v>
      </c>
      <c r="I45" s="150">
        <v>0</v>
      </c>
      <c r="J45" s="150">
        <v>184.90799999999999</v>
      </c>
      <c r="K45" s="150">
        <v>0</v>
      </c>
      <c r="L45" s="151">
        <f t="shared" si="25"/>
        <v>-184.90799999999999</v>
      </c>
      <c r="M45" s="147">
        <v>0</v>
      </c>
      <c r="N45" s="147">
        <v>0</v>
      </c>
      <c r="O45" s="147">
        <f t="shared" si="26"/>
        <v>3998</v>
      </c>
      <c r="P45" s="131"/>
      <c r="Q45" s="148">
        <v>3998</v>
      </c>
      <c r="R45" s="152">
        <f t="shared" si="27"/>
        <v>0</v>
      </c>
    </row>
    <row r="46" spans="1:18" ht="13.9" customHeight="1" x14ac:dyDescent="0.2">
      <c r="A46" s="415"/>
      <c r="B46" s="145"/>
      <c r="C46" s="146" t="s">
        <v>70</v>
      </c>
      <c r="D46" s="147">
        <f t="shared" si="23"/>
        <v>1489</v>
      </c>
      <c r="E46" s="153"/>
      <c r="F46" s="148">
        <v>1489</v>
      </c>
      <c r="G46" s="149">
        <v>0</v>
      </c>
      <c r="H46" s="150">
        <v>0</v>
      </c>
      <c r="I46" s="150">
        <v>0</v>
      </c>
      <c r="J46" s="150">
        <v>69.796999999999997</v>
      </c>
      <c r="K46" s="150">
        <v>0</v>
      </c>
      <c r="L46" s="151">
        <f t="shared" si="25"/>
        <v>-69.796999999999997</v>
      </c>
      <c r="M46" s="147">
        <v>0</v>
      </c>
      <c r="N46" s="147">
        <v>0</v>
      </c>
      <c r="O46" s="147">
        <f t="shared" si="26"/>
        <v>1489</v>
      </c>
      <c r="P46" s="154"/>
      <c r="Q46" s="148">
        <v>1489</v>
      </c>
      <c r="R46" s="152">
        <f t="shared" si="27"/>
        <v>0</v>
      </c>
    </row>
    <row r="47" spans="1:18" ht="13.9" customHeight="1" thickBot="1" x14ac:dyDescent="0.25">
      <c r="A47" s="415"/>
      <c r="B47" s="145"/>
      <c r="C47" s="155" t="s">
        <v>71</v>
      </c>
      <c r="D47" s="156">
        <f t="shared" si="23"/>
        <v>1250.0029999999999</v>
      </c>
      <c r="E47" s="157"/>
      <c r="F47" s="148">
        <v>1250.0029999999999</v>
      </c>
      <c r="G47" s="158">
        <v>0</v>
      </c>
      <c r="H47" s="159">
        <v>0</v>
      </c>
      <c r="I47" s="159">
        <v>0</v>
      </c>
      <c r="J47" s="159">
        <v>43.75</v>
      </c>
      <c r="K47" s="159">
        <v>0</v>
      </c>
      <c r="L47" s="160">
        <f t="shared" si="25"/>
        <v>-43.75</v>
      </c>
      <c r="M47" s="156">
        <v>0</v>
      </c>
      <c r="N47" s="147">
        <v>0</v>
      </c>
      <c r="O47" s="147">
        <f t="shared" si="26"/>
        <v>1250.0029999999999</v>
      </c>
      <c r="P47" s="154"/>
      <c r="Q47" s="148">
        <v>1250.0029999999999</v>
      </c>
      <c r="R47" s="152">
        <f t="shared" si="27"/>
        <v>0</v>
      </c>
    </row>
    <row r="48" spans="1:18" ht="13.5" hidden="1" customHeight="1" x14ac:dyDescent="0.2">
      <c r="A48" s="415"/>
      <c r="B48" s="71" t="s">
        <v>72</v>
      </c>
      <c r="C48" s="161" t="s">
        <v>73</v>
      </c>
      <c r="D48" s="147">
        <f>F48*$E$32</f>
        <v>0</v>
      </c>
      <c r="E48" s="153"/>
      <c r="F48" s="162">
        <f>SUM(F49:F49)</f>
        <v>0</v>
      </c>
      <c r="G48" s="163">
        <v>0</v>
      </c>
      <c r="H48" s="164">
        <v>0</v>
      </c>
      <c r="I48" s="164">
        <f>SUM(I49:I49)</f>
        <v>0</v>
      </c>
      <c r="J48" s="164">
        <v>0</v>
      </c>
      <c r="K48" s="164">
        <v>0</v>
      </c>
      <c r="L48" s="165">
        <f>SUM(L49:L49)</f>
        <v>0</v>
      </c>
      <c r="M48" s="166">
        <f>SUM(M49:M49)</f>
        <v>0</v>
      </c>
      <c r="N48" s="166">
        <f>SUM(N49:N49)</f>
        <v>0</v>
      </c>
      <c r="O48" s="167">
        <f>SUM(O49:O49)</f>
        <v>0</v>
      </c>
      <c r="P48" s="168"/>
      <c r="Q48" s="169">
        <f>SUM(Q49:Q49)</f>
        <v>0</v>
      </c>
      <c r="R48" s="170">
        <f>SUM(R49:R49)</f>
        <v>0</v>
      </c>
    </row>
    <row r="49" spans="1:18" ht="13.5" hidden="1" customHeight="1" x14ac:dyDescent="0.2">
      <c r="A49" s="415"/>
      <c r="B49" s="145"/>
      <c r="C49" s="171" t="s">
        <v>74</v>
      </c>
      <c r="D49" s="147">
        <f>F49*$E$32</f>
        <v>0</v>
      </c>
      <c r="E49" s="172">
        <v>2.5</v>
      </c>
      <c r="F49" s="173">
        <v>0</v>
      </c>
      <c r="G49" s="149">
        <v>0</v>
      </c>
      <c r="H49" s="150">
        <v>0</v>
      </c>
      <c r="I49" s="150">
        <v>0</v>
      </c>
      <c r="J49" s="150">
        <v>0</v>
      </c>
      <c r="K49" s="150">
        <v>0</v>
      </c>
      <c r="L49" s="151">
        <v>0</v>
      </c>
      <c r="M49" s="147">
        <v>0</v>
      </c>
      <c r="N49" s="147">
        <v>0</v>
      </c>
      <c r="O49" s="147">
        <v>0</v>
      </c>
      <c r="P49" s="174">
        <v>0</v>
      </c>
      <c r="Q49" s="148">
        <v>0</v>
      </c>
      <c r="R49" s="152">
        <v>0</v>
      </c>
    </row>
    <row r="50" spans="1:18" ht="13.9" hidden="1" customHeight="1" x14ac:dyDescent="0.2">
      <c r="A50" s="415"/>
      <c r="B50" s="71" t="s">
        <v>75</v>
      </c>
      <c r="C50" s="175" t="s">
        <v>76</v>
      </c>
      <c r="D50" s="176">
        <f>SUM(D51:D51)</f>
        <v>0</v>
      </c>
      <c r="E50" s="103"/>
      <c r="F50" s="177">
        <f t="shared" ref="F50:L50" si="28">SUM(F51:F51)</f>
        <v>0</v>
      </c>
      <c r="G50" s="178">
        <f t="shared" si="28"/>
        <v>0</v>
      </c>
      <c r="H50" s="179">
        <f t="shared" si="28"/>
        <v>0</v>
      </c>
      <c r="I50" s="179">
        <f t="shared" si="28"/>
        <v>0</v>
      </c>
      <c r="J50" s="179">
        <f t="shared" si="28"/>
        <v>0</v>
      </c>
      <c r="K50" s="179">
        <f t="shared" si="28"/>
        <v>2E-3</v>
      </c>
      <c r="L50" s="180">
        <f t="shared" si="28"/>
        <v>-2E-3</v>
      </c>
      <c r="M50" s="167">
        <f>SUM(M51)</f>
        <v>0</v>
      </c>
      <c r="N50" s="167">
        <f>SUM(N51)</f>
        <v>0</v>
      </c>
      <c r="O50" s="167">
        <f>SUM(O51:O51)</f>
        <v>0</v>
      </c>
      <c r="P50" s="143"/>
      <c r="Q50" s="176">
        <f>SUM(Q51:Q51)</f>
        <v>0</v>
      </c>
      <c r="R50" s="170">
        <f>SUM(R51:R51)</f>
        <v>0</v>
      </c>
    </row>
    <row r="51" spans="1:18" s="3" customFormat="1" ht="13.9" hidden="1" customHeight="1" thickBot="1" x14ac:dyDescent="0.25">
      <c r="A51" s="415"/>
      <c r="B51" s="145"/>
      <c r="C51" s="171" t="s">
        <v>77</v>
      </c>
      <c r="D51" s="156">
        <f>F51*E$51</f>
        <v>0</v>
      </c>
      <c r="E51" s="172">
        <v>0.96061479346781897</v>
      </c>
      <c r="F51" s="173">
        <v>0</v>
      </c>
      <c r="G51" s="149">
        <v>0</v>
      </c>
      <c r="H51" s="150">
        <v>0</v>
      </c>
      <c r="I51" s="150">
        <f>G51-H51</f>
        <v>0</v>
      </c>
      <c r="J51" s="181">
        <v>0</v>
      </c>
      <c r="K51" s="150">
        <v>2E-3</v>
      </c>
      <c r="L51" s="151">
        <f>I51-J51-K51</f>
        <v>-2E-3</v>
      </c>
      <c r="M51" s="147">
        <v>0</v>
      </c>
      <c r="N51" s="147">
        <v>0</v>
      </c>
      <c r="O51" s="147">
        <v>0</v>
      </c>
      <c r="P51" s="172">
        <v>0.92816038611471996</v>
      </c>
      <c r="Q51" s="173">
        <v>0</v>
      </c>
      <c r="R51" s="173">
        <f>O51/$P$51-O51/$E$51</f>
        <v>0</v>
      </c>
    </row>
    <row r="52" spans="1:18" ht="13.9" hidden="1" customHeight="1" x14ac:dyDescent="0.2">
      <c r="A52" s="415"/>
      <c r="B52" s="129" t="s">
        <v>78</v>
      </c>
      <c r="C52" s="161" t="s">
        <v>79</v>
      </c>
      <c r="D52" s="182">
        <f>SUM(D53:D53)</f>
        <v>0</v>
      </c>
      <c r="E52" s="153"/>
      <c r="F52" s="162">
        <f>SUM(F53:F53)</f>
        <v>0</v>
      </c>
      <c r="G52" s="163">
        <f>SUM(G53:G53)</f>
        <v>0</v>
      </c>
      <c r="H52" s="164">
        <v>0</v>
      </c>
      <c r="I52" s="164">
        <f>SUM(I53:I53)</f>
        <v>0</v>
      </c>
      <c r="J52" s="164">
        <v>0</v>
      </c>
      <c r="K52" s="164">
        <v>0</v>
      </c>
      <c r="L52" s="165">
        <f>SUM(L53:L53)</f>
        <v>0</v>
      </c>
      <c r="M52" s="166">
        <f>SUM(M53:M53)</f>
        <v>0</v>
      </c>
      <c r="N52" s="166">
        <f>SUM(N53:N53)</f>
        <v>0</v>
      </c>
      <c r="O52" s="166">
        <v>0</v>
      </c>
      <c r="P52" s="154"/>
      <c r="Q52" s="183">
        <f>SUM(Q53:Q53)</f>
        <v>0</v>
      </c>
      <c r="R52" s="177">
        <f>SUM(R53:R53)</f>
        <v>0</v>
      </c>
    </row>
    <row r="53" spans="1:18" ht="13.9" hidden="1" customHeight="1" x14ac:dyDescent="0.2">
      <c r="A53" s="415"/>
      <c r="B53" s="145"/>
      <c r="C53" s="171" t="s">
        <v>80</v>
      </c>
      <c r="D53" s="148">
        <f>E53*F53</f>
        <v>0</v>
      </c>
      <c r="E53" s="172">
        <v>0</v>
      </c>
      <c r="F53" s="147">
        <v>0</v>
      </c>
      <c r="G53" s="149">
        <v>0</v>
      </c>
      <c r="H53" s="150">
        <v>0</v>
      </c>
      <c r="I53" s="150">
        <f>G53-H53</f>
        <v>0</v>
      </c>
      <c r="J53" s="150">
        <v>0</v>
      </c>
      <c r="K53" s="150">
        <v>0</v>
      </c>
      <c r="L53" s="151">
        <f>I53-J53-K53</f>
        <v>0</v>
      </c>
      <c r="M53" s="147">
        <v>0</v>
      </c>
      <c r="N53" s="147">
        <v>0</v>
      </c>
      <c r="O53" s="147">
        <f>P53*Q53</f>
        <v>0</v>
      </c>
      <c r="P53" s="174">
        <v>1.2163999999999999</v>
      </c>
      <c r="Q53" s="173">
        <v>0</v>
      </c>
      <c r="R53" s="173">
        <f>O53/$P$51-O53/$E$51</f>
        <v>0</v>
      </c>
    </row>
    <row r="54" spans="1:18" ht="16.5" hidden="1" customHeight="1" x14ac:dyDescent="0.2">
      <c r="A54" s="415"/>
      <c r="B54" s="71" t="s">
        <v>81</v>
      </c>
      <c r="C54" s="161" t="s">
        <v>82</v>
      </c>
      <c r="D54" s="182">
        <f>SUM(D55:D55)</f>
        <v>0</v>
      </c>
      <c r="E54" s="153">
        <v>0</v>
      </c>
      <c r="F54" s="162">
        <f t="shared" ref="F54:O54" si="29">SUM(F55:F55)</f>
        <v>0</v>
      </c>
      <c r="G54" s="163">
        <f t="shared" si="29"/>
        <v>0</v>
      </c>
      <c r="H54" s="164">
        <f t="shared" si="29"/>
        <v>0</v>
      </c>
      <c r="I54" s="164">
        <f t="shared" si="29"/>
        <v>0</v>
      </c>
      <c r="J54" s="164">
        <f t="shared" si="29"/>
        <v>0</v>
      </c>
      <c r="K54" s="164">
        <f t="shared" si="29"/>
        <v>0</v>
      </c>
      <c r="L54" s="165">
        <f t="shared" si="29"/>
        <v>0</v>
      </c>
      <c r="M54" s="166">
        <f t="shared" si="29"/>
        <v>0</v>
      </c>
      <c r="N54" s="166">
        <f t="shared" si="29"/>
        <v>0</v>
      </c>
      <c r="O54" s="167">
        <f t="shared" si="29"/>
        <v>0</v>
      </c>
      <c r="P54" s="168"/>
      <c r="Q54" s="177">
        <f>SUM(Q55:Q55)</f>
        <v>0</v>
      </c>
      <c r="R54" s="177">
        <f>SUM(R55:R55)</f>
        <v>0</v>
      </c>
    </row>
    <row r="55" spans="1:18" ht="13.9" hidden="1" customHeight="1" x14ac:dyDescent="0.2">
      <c r="A55" s="415"/>
      <c r="B55" s="145"/>
      <c r="C55" s="184" t="s">
        <v>83</v>
      </c>
      <c r="D55" s="148">
        <f>F55*$E$55</f>
        <v>0</v>
      </c>
      <c r="E55" s="103">
        <v>0</v>
      </c>
      <c r="F55" s="147">
        <v>0</v>
      </c>
      <c r="G55" s="149">
        <v>0</v>
      </c>
      <c r="H55" s="150">
        <v>0</v>
      </c>
      <c r="I55" s="150">
        <f>G55-H55</f>
        <v>0</v>
      </c>
      <c r="J55" s="150">
        <v>0</v>
      </c>
      <c r="K55" s="150">
        <v>0</v>
      </c>
      <c r="L55" s="151">
        <f>I55-J55-K55</f>
        <v>0</v>
      </c>
      <c r="M55" s="147">
        <v>0</v>
      </c>
      <c r="N55" s="147">
        <v>0</v>
      </c>
      <c r="O55" s="147">
        <f>Q55*$P$55</f>
        <v>0</v>
      </c>
      <c r="P55" s="131">
        <v>0.50129999999999997</v>
      </c>
      <c r="Q55" s="173">
        <v>0</v>
      </c>
      <c r="R55" s="173">
        <f>O55/$P$51-O55/$E$51</f>
        <v>0</v>
      </c>
    </row>
    <row r="56" spans="1:18" ht="13.9" hidden="1" customHeight="1" x14ac:dyDescent="0.2">
      <c r="A56" s="415"/>
      <c r="B56" s="71" t="s">
        <v>84</v>
      </c>
      <c r="C56" s="185" t="s">
        <v>85</v>
      </c>
      <c r="D56" s="176">
        <f>SUM(D57:D58)</f>
        <v>0</v>
      </c>
      <c r="E56" s="186"/>
      <c r="F56" s="177">
        <f t="shared" ref="F56:O56" si="30">SUM(F57:F58)</f>
        <v>0</v>
      </c>
      <c r="G56" s="187">
        <f t="shared" si="30"/>
        <v>0</v>
      </c>
      <c r="H56" s="179">
        <f t="shared" si="30"/>
        <v>0</v>
      </c>
      <c r="I56" s="179">
        <f t="shared" si="30"/>
        <v>0</v>
      </c>
      <c r="J56" s="179">
        <f t="shared" si="30"/>
        <v>0</v>
      </c>
      <c r="K56" s="179">
        <f t="shared" si="30"/>
        <v>0</v>
      </c>
      <c r="L56" s="188">
        <f t="shared" si="30"/>
        <v>0</v>
      </c>
      <c r="M56" s="167">
        <f t="shared" si="30"/>
        <v>0</v>
      </c>
      <c r="N56" s="167">
        <f t="shared" si="30"/>
        <v>0</v>
      </c>
      <c r="O56" s="167">
        <f t="shared" si="30"/>
        <v>0</v>
      </c>
      <c r="P56" s="143"/>
      <c r="Q56" s="177">
        <f>SUM(Q57:Q58)</f>
        <v>0</v>
      </c>
      <c r="R56" s="177">
        <f>SUM(R57:R58)</f>
        <v>0</v>
      </c>
    </row>
    <row r="57" spans="1:18" ht="13.9" hidden="1" customHeight="1" x14ac:dyDescent="0.2">
      <c r="A57" s="415"/>
      <c r="B57" s="145"/>
      <c r="C57" s="146" t="s">
        <v>86</v>
      </c>
      <c r="D57" s="148">
        <v>0</v>
      </c>
      <c r="E57" s="172">
        <v>2150</v>
      </c>
      <c r="F57" s="173">
        <f>D57/$E$57</f>
        <v>0</v>
      </c>
      <c r="G57" s="149">
        <v>0</v>
      </c>
      <c r="H57" s="150">
        <v>0</v>
      </c>
      <c r="I57" s="150">
        <f>G57-H57</f>
        <v>0</v>
      </c>
      <c r="J57" s="150">
        <v>0</v>
      </c>
      <c r="K57" s="150">
        <v>0</v>
      </c>
      <c r="L57" s="151">
        <f>I57-J57-K57</f>
        <v>0</v>
      </c>
      <c r="M57" s="147">
        <v>0</v>
      </c>
      <c r="N57" s="147">
        <v>0</v>
      </c>
      <c r="O57" s="147">
        <v>0</v>
      </c>
      <c r="P57" s="174">
        <v>2150</v>
      </c>
      <c r="Q57" s="173">
        <f>O57/$P$57</f>
        <v>0</v>
      </c>
      <c r="R57" s="173">
        <f>O57/$P$57-O57/$E$57</f>
        <v>0</v>
      </c>
    </row>
    <row r="58" spans="1:18" ht="27" hidden="1" customHeight="1" x14ac:dyDescent="0.2">
      <c r="A58" s="416"/>
      <c r="B58" s="145"/>
      <c r="C58" s="146" t="s">
        <v>87</v>
      </c>
      <c r="D58" s="148">
        <v>0</v>
      </c>
      <c r="E58" s="172"/>
      <c r="F58" s="173">
        <f>D58/$E$57</f>
        <v>0</v>
      </c>
      <c r="G58" s="149">
        <v>0</v>
      </c>
      <c r="H58" s="150">
        <v>0</v>
      </c>
      <c r="I58" s="150">
        <f>G58-H58</f>
        <v>0</v>
      </c>
      <c r="J58" s="150">
        <v>0</v>
      </c>
      <c r="K58" s="150">
        <v>0</v>
      </c>
      <c r="L58" s="151">
        <f>I58-J58-K58</f>
        <v>0</v>
      </c>
      <c r="M58" s="147">
        <v>0</v>
      </c>
      <c r="N58" s="147">
        <v>0</v>
      </c>
      <c r="O58" s="147">
        <v>0</v>
      </c>
      <c r="P58" s="154"/>
      <c r="Q58" s="173">
        <f>O58/$P$57</f>
        <v>0</v>
      </c>
      <c r="R58" s="173">
        <f>O58/$P$57-O58/$E$57</f>
        <v>0</v>
      </c>
    </row>
    <row r="59" spans="1:18" ht="17.25" customHeight="1" thickTop="1" thickBot="1" x14ac:dyDescent="0.25">
      <c r="A59" s="413" t="s">
        <v>88</v>
      </c>
      <c r="B59" s="189" t="s">
        <v>27</v>
      </c>
      <c r="C59" s="354" t="s">
        <v>28</v>
      </c>
      <c r="D59" s="190"/>
      <c r="E59" s="191"/>
      <c r="F59" s="192">
        <f>F60+F76</f>
        <v>10681.697999999999</v>
      </c>
      <c r="G59" s="193">
        <f>G60+G76</f>
        <v>52.340999999999994</v>
      </c>
      <c r="H59" s="194">
        <f>H60+H76</f>
        <v>139.90700000000001</v>
      </c>
      <c r="I59" s="194">
        <f>I60+I76</f>
        <v>-26.428000000000004</v>
      </c>
      <c r="J59" s="194">
        <f>J60+J76</f>
        <v>31.855</v>
      </c>
      <c r="K59" s="194">
        <f>K60+K70</f>
        <v>1.359</v>
      </c>
      <c r="L59" s="195">
        <f>L60+L76</f>
        <v>-70.766000000000005</v>
      </c>
      <c r="M59" s="196">
        <f>M60+M76</f>
        <v>0</v>
      </c>
      <c r="N59" s="196">
        <f>N60+N76</f>
        <v>0</v>
      </c>
      <c r="O59" s="196"/>
      <c r="P59" s="197"/>
      <c r="Q59" s="192">
        <f>Q60+Q76</f>
        <v>10744.950999999997</v>
      </c>
      <c r="R59" s="198">
        <f>R60+R76</f>
        <v>35.033638688552813</v>
      </c>
    </row>
    <row r="60" spans="1:18" ht="13.9" customHeight="1" x14ac:dyDescent="0.2">
      <c r="A60" s="445"/>
      <c r="B60" s="199" t="s">
        <v>89</v>
      </c>
      <c r="C60" s="82" t="s">
        <v>90</v>
      </c>
      <c r="D60" s="200"/>
      <c r="E60" s="201"/>
      <c r="F60" s="202">
        <f>F61+F70</f>
        <v>10681.697999999999</v>
      </c>
      <c r="G60" s="203">
        <f>G61+G70</f>
        <v>52.340999999999994</v>
      </c>
      <c r="H60" s="204">
        <f>H61+H70</f>
        <v>139.90700000000001</v>
      </c>
      <c r="I60" s="204">
        <f>I61+I70</f>
        <v>-26.428000000000004</v>
      </c>
      <c r="J60" s="204">
        <f>J61+J70</f>
        <v>31.855</v>
      </c>
      <c r="K60" s="204">
        <f>K61</f>
        <v>0.32400000000000007</v>
      </c>
      <c r="L60" s="205">
        <f>L61+L70</f>
        <v>-70.766000000000005</v>
      </c>
      <c r="M60" s="206">
        <f>M61+M70</f>
        <v>0</v>
      </c>
      <c r="N60" s="206">
        <f>N61+N70</f>
        <v>0</v>
      </c>
      <c r="O60" s="206"/>
      <c r="P60" s="207"/>
      <c r="Q60" s="208">
        <f>Q61+Q70</f>
        <v>10744.950999999997</v>
      </c>
      <c r="R60" s="208">
        <f>R61+R70</f>
        <v>35.033638688552813</v>
      </c>
    </row>
    <row r="61" spans="1:18" ht="13.9" customHeight="1" x14ac:dyDescent="0.2">
      <c r="A61" s="445"/>
      <c r="B61" s="145" t="s">
        <v>91</v>
      </c>
      <c r="C61" s="209" t="s">
        <v>92</v>
      </c>
      <c r="D61" s="102"/>
      <c r="E61" s="103"/>
      <c r="F61" s="210">
        <f t="shared" ref="F61:N61" si="31">F62+F66</f>
        <v>9427.0149999999994</v>
      </c>
      <c r="G61" s="105">
        <f>G62+G66</f>
        <v>48.331999999999994</v>
      </c>
      <c r="H61" s="106">
        <f t="shared" si="31"/>
        <v>100.042</v>
      </c>
      <c r="I61" s="106">
        <f t="shared" si="31"/>
        <v>-51.71</v>
      </c>
      <c r="J61" s="106">
        <f t="shared" si="31"/>
        <v>18.766999999999999</v>
      </c>
      <c r="K61" s="106">
        <f t="shared" si="31"/>
        <v>0.32400000000000007</v>
      </c>
      <c r="L61" s="107">
        <f t="shared" si="31"/>
        <v>-70.801000000000002</v>
      </c>
      <c r="M61" s="108">
        <f t="shared" si="31"/>
        <v>0</v>
      </c>
      <c r="N61" s="108">
        <f t="shared" si="31"/>
        <v>0</v>
      </c>
      <c r="O61" s="108"/>
      <c r="P61" s="131"/>
      <c r="Q61" s="104">
        <f>Q62+Q66</f>
        <v>9496.4709999999977</v>
      </c>
      <c r="R61" s="104">
        <f>R62+R66</f>
        <v>6.5766024902975015</v>
      </c>
    </row>
    <row r="62" spans="1:18" ht="13.9" customHeight="1" x14ac:dyDescent="0.2">
      <c r="A62" s="445"/>
      <c r="B62" s="138" t="s">
        <v>93</v>
      </c>
      <c r="C62" s="211" t="s">
        <v>94</v>
      </c>
      <c r="D62" s="140"/>
      <c r="E62" s="186"/>
      <c r="F62" s="212">
        <f t="shared" ref="F62:N62" si="32">SUM(F63:F65)</f>
        <v>5423.8199999999988</v>
      </c>
      <c r="G62" s="142">
        <f t="shared" si="32"/>
        <v>48.331999999999994</v>
      </c>
      <c r="H62" s="77">
        <f t="shared" si="32"/>
        <v>45.473999999999997</v>
      </c>
      <c r="I62" s="77">
        <f t="shared" si="32"/>
        <v>2.8579999999999961</v>
      </c>
      <c r="J62" s="77">
        <f t="shared" si="32"/>
        <v>15.903</v>
      </c>
      <c r="K62" s="77">
        <f t="shared" si="32"/>
        <v>0.29500000000000004</v>
      </c>
      <c r="L62" s="78">
        <f t="shared" si="32"/>
        <v>-13.340000000000003</v>
      </c>
      <c r="M62" s="73">
        <f t="shared" si="32"/>
        <v>0</v>
      </c>
      <c r="N62" s="73">
        <f t="shared" si="32"/>
        <v>0</v>
      </c>
      <c r="O62" s="81">
        <f>SUM(O63:O65)</f>
        <v>5425.9196438686486</v>
      </c>
      <c r="P62" s="213"/>
      <c r="Q62" s="81">
        <f>SUM(Q63:Q65)</f>
        <v>5426.7199999999975</v>
      </c>
      <c r="R62" s="81">
        <f>SUM(R63:R65)</f>
        <v>7.2882243056149321E-2</v>
      </c>
    </row>
    <row r="63" spans="1:18" ht="13.9" customHeight="1" x14ac:dyDescent="0.2">
      <c r="A63" s="445"/>
      <c r="B63" s="145"/>
      <c r="C63" s="146" t="s">
        <v>55</v>
      </c>
      <c r="D63" s="148">
        <f>F63*E63</f>
        <v>5419.5069999999987</v>
      </c>
      <c r="E63" s="172">
        <v>1</v>
      </c>
      <c r="F63" s="214">
        <v>5419.5069999999987</v>
      </c>
      <c r="G63" s="149">
        <v>48.331999999999994</v>
      </c>
      <c r="H63" s="150">
        <v>44.936999999999998</v>
      </c>
      <c r="I63" s="150">
        <f>G63-H63</f>
        <v>3.394999999999996</v>
      </c>
      <c r="J63" s="150">
        <v>15.877000000000001</v>
      </c>
      <c r="K63" s="150">
        <v>0.29500000000000004</v>
      </c>
      <c r="L63" s="151">
        <f>I63-J63-K63</f>
        <v>-12.777000000000005</v>
      </c>
      <c r="M63" s="147">
        <v>0</v>
      </c>
      <c r="N63" s="147">
        <v>0</v>
      </c>
      <c r="O63" s="147">
        <f>Q63*P63</f>
        <v>5422.8499999999976</v>
      </c>
      <c r="P63" s="131">
        <v>1</v>
      </c>
      <c r="Q63" s="214">
        <v>5422.8499999999976</v>
      </c>
      <c r="R63" s="173">
        <f>O63*$P$32-O63*$E$32</f>
        <v>0</v>
      </c>
    </row>
    <row r="64" spans="1:18" ht="13.9" customHeight="1" x14ac:dyDescent="0.2">
      <c r="A64" s="445"/>
      <c r="B64" s="145"/>
      <c r="C64" s="146" t="s">
        <v>76</v>
      </c>
      <c r="D64" s="148">
        <f>F64*E64</f>
        <v>1.0682036503362149</v>
      </c>
      <c r="E64" s="103">
        <v>0.96061479346781897</v>
      </c>
      <c r="F64" s="214">
        <v>1.1120000000000001</v>
      </c>
      <c r="G64" s="149">
        <v>0</v>
      </c>
      <c r="H64" s="150">
        <v>0</v>
      </c>
      <c r="I64" s="150">
        <f t="shared" ref="I64:I65" si="33">G64-H64</f>
        <v>0</v>
      </c>
      <c r="J64" s="150">
        <v>4.0000000000000001E-3</v>
      </c>
      <c r="K64" s="150">
        <v>0</v>
      </c>
      <c r="L64" s="151">
        <f t="shared" ref="L64:L65" si="34">I64-J64-K64</f>
        <v>-4.0000000000000001E-3</v>
      </c>
      <c r="M64" s="147">
        <v>0</v>
      </c>
      <c r="N64" s="147">
        <v>0</v>
      </c>
      <c r="O64" s="147">
        <f t="shared" ref="O64:O65" si="35">Q64*P64</f>
        <v>1.0673844440319278</v>
      </c>
      <c r="P64" s="131">
        <v>0.92816038611471996</v>
      </c>
      <c r="Q64" s="214">
        <v>1.1499999999999999</v>
      </c>
      <c r="R64" s="173">
        <f>O64*$P$32-O64*$E$32</f>
        <v>0</v>
      </c>
    </row>
    <row r="65" spans="1:20" ht="13.9" customHeight="1" x14ac:dyDescent="0.2">
      <c r="A65" s="445"/>
      <c r="B65" s="145"/>
      <c r="C65" s="146" t="s">
        <v>95</v>
      </c>
      <c r="D65" s="148">
        <f>F65*E65</f>
        <v>2.3991795120862598</v>
      </c>
      <c r="E65" s="103">
        <v>0.74950937584700394</v>
      </c>
      <c r="F65" s="173">
        <v>3.2010000000000001</v>
      </c>
      <c r="G65" s="149">
        <v>0</v>
      </c>
      <c r="H65" s="150">
        <v>0.53700000000000003</v>
      </c>
      <c r="I65" s="150">
        <f t="shared" si="33"/>
        <v>-0.53700000000000003</v>
      </c>
      <c r="J65" s="150">
        <v>2.1999999999999999E-2</v>
      </c>
      <c r="K65" s="150">
        <v>0</v>
      </c>
      <c r="L65" s="151">
        <f t="shared" si="34"/>
        <v>-0.55900000000000005</v>
      </c>
      <c r="M65" s="147">
        <v>0</v>
      </c>
      <c r="N65" s="147">
        <v>0</v>
      </c>
      <c r="O65" s="147">
        <f t="shared" si="35"/>
        <v>2.0022594246194685</v>
      </c>
      <c r="P65" s="131">
        <v>0.73612478846303997</v>
      </c>
      <c r="Q65" s="173">
        <v>2.7199999999999998</v>
      </c>
      <c r="R65" s="173">
        <f>O65/$P$51-O65/$E$51</f>
        <v>7.2882243056149321E-2</v>
      </c>
    </row>
    <row r="66" spans="1:20" ht="13.9" customHeight="1" x14ac:dyDescent="0.2">
      <c r="A66" s="445"/>
      <c r="B66" s="138" t="s">
        <v>96</v>
      </c>
      <c r="C66" s="211" t="s">
        <v>97</v>
      </c>
      <c r="D66" s="176"/>
      <c r="E66" s="186"/>
      <c r="F66" s="215">
        <f>SUM(F67:F69)</f>
        <v>4003.1950000000002</v>
      </c>
      <c r="G66" s="187">
        <f>SUM(G67:G69)</f>
        <v>0</v>
      </c>
      <c r="H66" s="179">
        <f t="shared" ref="H66:N66" si="36">SUM(H67:H69)</f>
        <v>54.567999999999998</v>
      </c>
      <c r="I66" s="179">
        <f t="shared" si="36"/>
        <v>-54.567999999999998</v>
      </c>
      <c r="J66" s="179">
        <f t="shared" si="36"/>
        <v>2.8640000000000003</v>
      </c>
      <c r="K66" s="216">
        <f t="shared" si="36"/>
        <v>2.9000000000000001E-2</v>
      </c>
      <c r="L66" s="188">
        <f t="shared" si="36"/>
        <v>-57.460999999999999</v>
      </c>
      <c r="M66" s="167">
        <f t="shared" si="36"/>
        <v>0</v>
      </c>
      <c r="N66" s="167">
        <f t="shared" si="36"/>
        <v>0</v>
      </c>
      <c r="O66" s="177">
        <f>SUM(O67:O69)</f>
        <v>16954.850764180628</v>
      </c>
      <c r="P66" s="213"/>
      <c r="Q66" s="177">
        <f>SUM(Q67:Q69)</f>
        <v>4069.7509999999997</v>
      </c>
      <c r="R66" s="177">
        <f>SUM(R67:R69)</f>
        <v>6.5037202472413522</v>
      </c>
    </row>
    <row r="67" spans="1:20" ht="13.9" customHeight="1" x14ac:dyDescent="0.2">
      <c r="A67" s="445"/>
      <c r="B67" s="145"/>
      <c r="C67" s="146" t="s">
        <v>55</v>
      </c>
      <c r="D67" s="148">
        <f>F67*E67</f>
        <v>3884.1460000000002</v>
      </c>
      <c r="E67" s="172">
        <v>1</v>
      </c>
      <c r="F67" s="214">
        <v>3884.1460000000002</v>
      </c>
      <c r="G67" s="149">
        <v>0</v>
      </c>
      <c r="H67" s="150">
        <v>54.567999999999998</v>
      </c>
      <c r="I67" s="150">
        <f>G67-H67</f>
        <v>-54.567999999999998</v>
      </c>
      <c r="J67" s="150">
        <v>2.8640000000000003</v>
      </c>
      <c r="K67" s="150">
        <v>2.9000000000000001E-2</v>
      </c>
      <c r="L67" s="151">
        <f>I67-J67-K67</f>
        <v>-57.460999999999999</v>
      </c>
      <c r="M67" s="147">
        <v>0</v>
      </c>
      <c r="N67" s="147">
        <v>0</v>
      </c>
      <c r="O67" s="147">
        <f>Q67*P67</f>
        <v>3944.1979999999999</v>
      </c>
      <c r="P67" s="131">
        <v>1</v>
      </c>
      <c r="Q67" s="214">
        <v>3944.1979999999999</v>
      </c>
      <c r="R67" s="173">
        <f>O67*$P$32-O67*$E$32</f>
        <v>0</v>
      </c>
    </row>
    <row r="68" spans="1:20" ht="13.9" customHeight="1" x14ac:dyDescent="0.2">
      <c r="A68" s="445"/>
      <c r="B68" s="145"/>
      <c r="C68" s="146" t="s">
        <v>76</v>
      </c>
      <c r="D68" s="148">
        <f>F68*E68</f>
        <v>7.7569644572526375</v>
      </c>
      <c r="E68" s="103">
        <v>0.96061479346781897</v>
      </c>
      <c r="F68" s="173">
        <v>8.0749999999999993</v>
      </c>
      <c r="G68" s="149">
        <v>0</v>
      </c>
      <c r="H68" s="150">
        <v>0</v>
      </c>
      <c r="I68" s="150">
        <f>G68-H68</f>
        <v>0</v>
      </c>
      <c r="J68" s="150">
        <v>0</v>
      </c>
      <c r="K68" s="150">
        <v>0</v>
      </c>
      <c r="L68" s="151">
        <f>I68-J68-K68</f>
        <v>0</v>
      </c>
      <c r="M68" s="147">
        <v>0</v>
      </c>
      <c r="N68" s="147">
        <v>0</v>
      </c>
      <c r="O68" s="147">
        <f>Q68*P68</f>
        <v>7.7566363467607138</v>
      </c>
      <c r="P68" s="131">
        <v>0.92816038611471996</v>
      </c>
      <c r="Q68" s="173">
        <v>8.3569999999999993</v>
      </c>
      <c r="R68" s="173">
        <f>O68/$P$51-O68/$E$51</f>
        <v>0.28234156302209179</v>
      </c>
    </row>
    <row r="69" spans="1:20" ht="13.9" customHeight="1" thickBot="1" x14ac:dyDescent="0.25">
      <c r="A69" s="445"/>
      <c r="B69" s="145"/>
      <c r="C69" s="146" t="s">
        <v>98</v>
      </c>
      <c r="D69" s="148">
        <f>F69*E69</f>
        <v>13002.823328265247</v>
      </c>
      <c r="E69" s="103">
        <v>117.169997731588</v>
      </c>
      <c r="F69" s="173">
        <v>110.974</v>
      </c>
      <c r="G69" s="149">
        <v>0</v>
      </c>
      <c r="H69" s="150">
        <v>0</v>
      </c>
      <c r="I69" s="150">
        <f>G69-H69</f>
        <v>0</v>
      </c>
      <c r="J69" s="150">
        <v>0</v>
      </c>
      <c r="K69" s="150">
        <v>0</v>
      </c>
      <c r="L69" s="151">
        <f>I69-J69-K69</f>
        <v>0</v>
      </c>
      <c r="M69" s="147">
        <v>0</v>
      </c>
      <c r="N69" s="147">
        <v>0</v>
      </c>
      <c r="O69" s="147">
        <f>Q69*P69</f>
        <v>13002.896127833867</v>
      </c>
      <c r="P69" s="217">
        <v>110.949999384227</v>
      </c>
      <c r="Q69" s="173">
        <v>117.196</v>
      </c>
      <c r="R69" s="173">
        <f>O69/P69-O69/E69</f>
        <v>6.2213786842192604</v>
      </c>
    </row>
    <row r="70" spans="1:20" ht="13.9" customHeight="1" x14ac:dyDescent="0.2">
      <c r="A70" s="445"/>
      <c r="B70" s="218" t="s">
        <v>99</v>
      </c>
      <c r="C70" s="82" t="s">
        <v>100</v>
      </c>
      <c r="D70" s="200"/>
      <c r="E70" s="201"/>
      <c r="F70" s="202">
        <f t="shared" ref="F70:N70" si="37">F71+F74</f>
        <v>1254.6829999999998</v>
      </c>
      <c r="G70" s="203">
        <f t="shared" si="37"/>
        <v>4.0090000000000003</v>
      </c>
      <c r="H70" s="204">
        <f t="shared" si="37"/>
        <v>39.865000000000002</v>
      </c>
      <c r="I70" s="204">
        <f t="shared" si="37"/>
        <v>25.281999999999996</v>
      </c>
      <c r="J70" s="204">
        <f t="shared" si="37"/>
        <v>13.088000000000001</v>
      </c>
      <c r="K70" s="204">
        <f t="shared" si="37"/>
        <v>1.0349999999999999</v>
      </c>
      <c r="L70" s="205">
        <f t="shared" si="37"/>
        <v>3.5000000000000003E-2</v>
      </c>
      <c r="M70" s="206">
        <f t="shared" si="37"/>
        <v>0</v>
      </c>
      <c r="N70" s="206">
        <f t="shared" si="37"/>
        <v>0</v>
      </c>
      <c r="O70" s="206"/>
      <c r="P70" s="207"/>
      <c r="Q70" s="208">
        <f>Q71+Q74</f>
        <v>1248.48</v>
      </c>
      <c r="R70" s="219">
        <f>R71+R74</f>
        <v>28.45703619825531</v>
      </c>
    </row>
    <row r="71" spans="1:20" ht="13.9" customHeight="1" x14ac:dyDescent="0.2">
      <c r="A71" s="445"/>
      <c r="B71" s="145" t="s">
        <v>101</v>
      </c>
      <c r="C71" s="211" t="s">
        <v>102</v>
      </c>
      <c r="D71" s="176"/>
      <c r="E71" s="186"/>
      <c r="F71" s="215">
        <f t="shared" ref="F71:O71" si="38">SUM(F72:F73)</f>
        <v>1262.3129999999999</v>
      </c>
      <c r="G71" s="187">
        <f t="shared" si="38"/>
        <v>4.0090000000000003</v>
      </c>
      <c r="H71" s="179">
        <f t="shared" si="38"/>
        <v>39.865000000000002</v>
      </c>
      <c r="I71" s="179">
        <f t="shared" si="38"/>
        <v>25.281999999999996</v>
      </c>
      <c r="J71" s="179">
        <f t="shared" si="38"/>
        <v>13.088000000000001</v>
      </c>
      <c r="K71" s="179">
        <f t="shared" si="38"/>
        <v>1.0349999999999999</v>
      </c>
      <c r="L71" s="188">
        <f t="shared" si="38"/>
        <v>3.5000000000000003E-2</v>
      </c>
      <c r="M71" s="167">
        <f t="shared" si="38"/>
        <v>0</v>
      </c>
      <c r="N71" s="167">
        <f t="shared" si="38"/>
        <v>0</v>
      </c>
      <c r="O71" s="177">
        <f t="shared" si="38"/>
        <v>1195.5997087432702</v>
      </c>
      <c r="P71" s="213"/>
      <c r="Q71" s="177">
        <f>SUM(Q72:Q73)</f>
        <v>1256.1100000000001</v>
      </c>
      <c r="R71" s="75">
        <f>SUM(R72:R73)</f>
        <v>28.45703619825531</v>
      </c>
    </row>
    <row r="72" spans="1:20" ht="13.9" customHeight="1" x14ac:dyDescent="0.2">
      <c r="A72" s="445"/>
      <c r="B72" s="145"/>
      <c r="C72" s="220" t="s">
        <v>103</v>
      </c>
      <c r="D72" s="148">
        <f>F72*E72</f>
        <v>414.45</v>
      </c>
      <c r="E72" s="172">
        <v>1</v>
      </c>
      <c r="F72" s="214">
        <v>414.45</v>
      </c>
      <c r="G72" s="149">
        <v>0</v>
      </c>
      <c r="H72" s="150">
        <v>0.63900000000000001</v>
      </c>
      <c r="I72" s="150">
        <v>25.281999999999996</v>
      </c>
      <c r="J72" s="150">
        <v>4.4999999999999998E-2</v>
      </c>
      <c r="K72" s="150">
        <v>0</v>
      </c>
      <c r="L72" s="151">
        <v>3.5000000000000003E-2</v>
      </c>
      <c r="M72" s="147">
        <v>0</v>
      </c>
      <c r="N72" s="147">
        <v>0</v>
      </c>
      <c r="O72" s="147">
        <f>Q72*P72</f>
        <v>413.81299999999999</v>
      </c>
      <c r="P72" s="131">
        <v>1</v>
      </c>
      <c r="Q72" s="214">
        <v>413.81299999999999</v>
      </c>
      <c r="R72" s="221">
        <f>O72*$P$32-O72*$E$32</f>
        <v>0</v>
      </c>
    </row>
    <row r="73" spans="1:20" ht="13.9" customHeight="1" x14ac:dyDescent="0.2">
      <c r="A73" s="445"/>
      <c r="B73" s="145"/>
      <c r="C73" s="220" t="s">
        <v>104</v>
      </c>
      <c r="D73" s="148">
        <f>F73*E73</f>
        <v>814.46974063400535</v>
      </c>
      <c r="E73" s="103">
        <v>0.96061479346781897</v>
      </c>
      <c r="F73" s="173">
        <v>847.86299999999994</v>
      </c>
      <c r="G73" s="149">
        <v>4.0090000000000003</v>
      </c>
      <c r="H73" s="150">
        <v>39.225999999999999</v>
      </c>
      <c r="I73" s="150">
        <v>0</v>
      </c>
      <c r="J73" s="150">
        <v>13.043000000000001</v>
      </c>
      <c r="K73" s="150">
        <v>1.0349999999999999</v>
      </c>
      <c r="L73" s="151">
        <v>0</v>
      </c>
      <c r="M73" s="147">
        <v>0</v>
      </c>
      <c r="N73" s="147">
        <v>0</v>
      </c>
      <c r="O73" s="147">
        <f>Q73*P73</f>
        <v>781.78670874327031</v>
      </c>
      <c r="P73" s="131">
        <v>0.92816038611471996</v>
      </c>
      <c r="Q73" s="173">
        <v>842.29700000000003</v>
      </c>
      <c r="R73" s="221">
        <f>O73/$P$73-O73/$E$73</f>
        <v>28.45703619825531</v>
      </c>
    </row>
    <row r="74" spans="1:20" ht="12.75" customHeight="1" x14ac:dyDescent="0.2">
      <c r="A74" s="445"/>
      <c r="B74" s="138" t="s">
        <v>105</v>
      </c>
      <c r="C74" s="211" t="s">
        <v>106</v>
      </c>
      <c r="D74" s="176"/>
      <c r="E74" s="186"/>
      <c r="F74" s="177">
        <f>SUM(F75:F75)</f>
        <v>-7.629999999999999</v>
      </c>
      <c r="G74" s="179">
        <f t="shared" ref="G74:N74" si="39">SUM(G75:G75)</f>
        <v>0</v>
      </c>
      <c r="H74" s="179">
        <f t="shared" si="39"/>
        <v>0</v>
      </c>
      <c r="I74" s="179">
        <f t="shared" si="39"/>
        <v>0</v>
      </c>
      <c r="J74" s="179">
        <f t="shared" si="39"/>
        <v>0</v>
      </c>
      <c r="K74" s="179">
        <f t="shared" si="39"/>
        <v>0</v>
      </c>
      <c r="L74" s="188">
        <f t="shared" si="39"/>
        <v>0</v>
      </c>
      <c r="M74" s="167">
        <f t="shared" si="39"/>
        <v>0</v>
      </c>
      <c r="N74" s="167">
        <f t="shared" si="39"/>
        <v>0</v>
      </c>
      <c r="O74" s="167"/>
      <c r="P74" s="213"/>
      <c r="Q74" s="177">
        <f>SUM(Q75:Q75)</f>
        <v>-7.629999999999999</v>
      </c>
      <c r="R74" s="75">
        <f>SUM(R75:R75)</f>
        <v>0</v>
      </c>
      <c r="T74" s="222"/>
    </row>
    <row r="75" spans="1:20" ht="13.9" customHeight="1" thickBot="1" x14ac:dyDescent="0.25">
      <c r="A75" s="445"/>
      <c r="B75" s="145"/>
      <c r="C75" s="146" t="s">
        <v>55</v>
      </c>
      <c r="D75" s="148">
        <f>F75*E75</f>
        <v>-7.629999999999999</v>
      </c>
      <c r="E75" s="223">
        <v>1</v>
      </c>
      <c r="F75" s="224">
        <v>-7.629999999999999</v>
      </c>
      <c r="G75" s="149">
        <v>0</v>
      </c>
      <c r="H75" s="150">
        <v>0</v>
      </c>
      <c r="I75" s="150">
        <f>G75-H75</f>
        <v>0</v>
      </c>
      <c r="J75" s="150">
        <v>0</v>
      </c>
      <c r="K75" s="150">
        <v>0</v>
      </c>
      <c r="L75" s="151">
        <f>I75-J75-K75</f>
        <v>0</v>
      </c>
      <c r="M75" s="147">
        <v>0</v>
      </c>
      <c r="N75" s="147">
        <v>0</v>
      </c>
      <c r="O75" s="147">
        <f>Q75*P75</f>
        <v>-7.629999999999999</v>
      </c>
      <c r="P75" s="131">
        <v>1</v>
      </c>
      <c r="Q75" s="224">
        <v>-7.629999999999999</v>
      </c>
      <c r="R75" s="221">
        <f>O75*$P$32-O75*$E$32</f>
        <v>0</v>
      </c>
    </row>
    <row r="76" spans="1:20" ht="13.9" hidden="1" customHeight="1" x14ac:dyDescent="0.2">
      <c r="A76" s="445"/>
      <c r="B76" s="218" t="s">
        <v>107</v>
      </c>
      <c r="C76" s="225" t="s">
        <v>108</v>
      </c>
      <c r="D76" s="49">
        <f>D77+D80</f>
        <v>0</v>
      </c>
      <c r="E76" s="226"/>
      <c r="F76" s="134">
        <f t="shared" ref="F76:O76" si="40">F77+F80</f>
        <v>0</v>
      </c>
      <c r="G76" s="110">
        <f t="shared" si="40"/>
        <v>0</v>
      </c>
      <c r="H76" s="53">
        <f t="shared" si="40"/>
        <v>0</v>
      </c>
      <c r="I76" s="53">
        <f t="shared" si="40"/>
        <v>0</v>
      </c>
      <c r="J76" s="53">
        <f t="shared" si="40"/>
        <v>0</v>
      </c>
      <c r="K76" s="53">
        <f t="shared" si="40"/>
        <v>0</v>
      </c>
      <c r="L76" s="54">
        <f t="shared" si="40"/>
        <v>0</v>
      </c>
      <c r="M76" s="55">
        <f t="shared" si="40"/>
        <v>0</v>
      </c>
      <c r="N76" s="55">
        <f t="shared" si="40"/>
        <v>0</v>
      </c>
      <c r="O76" s="55">
        <f t="shared" si="40"/>
        <v>0</v>
      </c>
      <c r="P76" s="227"/>
      <c r="Q76" s="51">
        <f>Q77+Q80</f>
        <v>0</v>
      </c>
      <c r="R76" s="228">
        <f>R77+R80</f>
        <v>0</v>
      </c>
    </row>
    <row r="77" spans="1:20" ht="13.9" hidden="1" customHeight="1" x14ac:dyDescent="0.2">
      <c r="A77" s="445"/>
      <c r="B77" s="145" t="s">
        <v>109</v>
      </c>
      <c r="C77" s="211" t="s">
        <v>110</v>
      </c>
      <c r="D77" s="102">
        <f>SUM(D78:D79)</f>
        <v>0</v>
      </c>
      <c r="E77" s="103"/>
      <c r="F77" s="210">
        <f t="shared" ref="F77:O77" si="41">SUM(F78:F79)</f>
        <v>0</v>
      </c>
      <c r="G77" s="105">
        <f t="shared" si="41"/>
        <v>0</v>
      </c>
      <c r="H77" s="106">
        <f t="shared" si="41"/>
        <v>0</v>
      </c>
      <c r="I77" s="106">
        <f t="shared" si="41"/>
        <v>0</v>
      </c>
      <c r="J77" s="106">
        <f t="shared" si="41"/>
        <v>0</v>
      </c>
      <c r="K77" s="106">
        <f t="shared" si="41"/>
        <v>0</v>
      </c>
      <c r="L77" s="107">
        <f t="shared" si="41"/>
        <v>0</v>
      </c>
      <c r="M77" s="108">
        <f t="shared" si="41"/>
        <v>0</v>
      </c>
      <c r="N77" s="108">
        <f t="shared" si="41"/>
        <v>0</v>
      </c>
      <c r="O77" s="108">
        <f t="shared" si="41"/>
        <v>0</v>
      </c>
      <c r="P77" s="131"/>
      <c r="Q77" s="104">
        <f>SUM(Q78:Q79)</f>
        <v>0</v>
      </c>
      <c r="R77" s="130">
        <f>SUM(R78:R79)</f>
        <v>0</v>
      </c>
    </row>
    <row r="78" spans="1:20" ht="13.9" hidden="1" customHeight="1" x14ac:dyDescent="0.2">
      <c r="A78" s="445"/>
      <c r="B78" s="145"/>
      <c r="C78" s="229" t="s">
        <v>111</v>
      </c>
      <c r="D78" s="230">
        <v>0</v>
      </c>
      <c r="E78" s="172">
        <v>0</v>
      </c>
      <c r="F78" s="173">
        <f>D78/$E$57</f>
        <v>0</v>
      </c>
      <c r="G78" s="231">
        <v>0</v>
      </c>
      <c r="H78" s="232">
        <v>0</v>
      </c>
      <c r="I78" s="232">
        <v>0</v>
      </c>
      <c r="J78" s="232">
        <v>0</v>
      </c>
      <c r="K78" s="232">
        <v>0</v>
      </c>
      <c r="L78" s="151">
        <f>I78-J78-K78</f>
        <v>0</v>
      </c>
      <c r="M78" s="233">
        <v>0</v>
      </c>
      <c r="N78" s="233">
        <v>0</v>
      </c>
      <c r="O78" s="233">
        <v>0</v>
      </c>
      <c r="P78" s="174">
        <v>0</v>
      </c>
      <c r="Q78" s="173">
        <f>O78/$P$57</f>
        <v>0</v>
      </c>
      <c r="R78" s="234">
        <f>O78/$P$57-O78/$E$57</f>
        <v>0</v>
      </c>
    </row>
    <row r="79" spans="1:20" ht="13.9" hidden="1" customHeight="1" x14ac:dyDescent="0.2">
      <c r="A79" s="445"/>
      <c r="B79" s="100"/>
      <c r="C79" s="235" t="s">
        <v>112</v>
      </c>
      <c r="D79" s="236">
        <v>0</v>
      </c>
      <c r="E79" s="237"/>
      <c r="F79" s="173">
        <f>D79/$E$57</f>
        <v>0</v>
      </c>
      <c r="G79" s="238">
        <v>0</v>
      </c>
      <c r="H79" s="239">
        <v>0</v>
      </c>
      <c r="I79" s="239">
        <f>G79-H79</f>
        <v>0</v>
      </c>
      <c r="J79" s="239">
        <v>0</v>
      </c>
      <c r="K79" s="239">
        <v>0</v>
      </c>
      <c r="L79" s="151">
        <f>I79-J79-K79</f>
        <v>0</v>
      </c>
      <c r="M79" s="240">
        <v>0</v>
      </c>
      <c r="N79" s="240">
        <v>0</v>
      </c>
      <c r="O79" s="240">
        <v>0</v>
      </c>
      <c r="P79" s="241"/>
      <c r="Q79" s="173">
        <f>O79/$P$57</f>
        <v>0</v>
      </c>
      <c r="R79" s="242">
        <f>O79/$P$57-O79/$E$57</f>
        <v>0</v>
      </c>
    </row>
    <row r="80" spans="1:20" ht="13.9" hidden="1" customHeight="1" x14ac:dyDescent="0.2">
      <c r="A80" s="445"/>
      <c r="B80" s="71" t="s">
        <v>113</v>
      </c>
      <c r="C80" s="211" t="s">
        <v>114</v>
      </c>
      <c r="D80" s="102">
        <f>SUM(D81:D83)</f>
        <v>0</v>
      </c>
      <c r="E80" s="243"/>
      <c r="F80" s="212">
        <f t="shared" ref="F80:O80" si="42">SUM(F81:F83)</f>
        <v>0</v>
      </c>
      <c r="G80" s="105">
        <f t="shared" si="42"/>
        <v>0</v>
      </c>
      <c r="H80" s="106">
        <f t="shared" si="42"/>
        <v>0</v>
      </c>
      <c r="I80" s="106">
        <f t="shared" si="42"/>
        <v>0</v>
      </c>
      <c r="J80" s="106">
        <f t="shared" si="42"/>
        <v>0</v>
      </c>
      <c r="K80" s="106">
        <f t="shared" si="42"/>
        <v>0</v>
      </c>
      <c r="L80" s="78">
        <f t="shared" si="42"/>
        <v>0</v>
      </c>
      <c r="M80" s="108">
        <f t="shared" si="42"/>
        <v>0</v>
      </c>
      <c r="N80" s="108">
        <f t="shared" si="42"/>
        <v>0</v>
      </c>
      <c r="O80" s="108">
        <f t="shared" si="42"/>
        <v>0</v>
      </c>
      <c r="P80" s="244"/>
      <c r="Q80" s="81">
        <f>SUM(Q81:Q83)</f>
        <v>0</v>
      </c>
      <c r="R80" s="130">
        <f>SUM(R81:R83)</f>
        <v>0</v>
      </c>
    </row>
    <row r="81" spans="1:18" ht="13.9" hidden="1" customHeight="1" x14ac:dyDescent="0.2">
      <c r="A81" s="445"/>
      <c r="B81" s="145"/>
      <c r="C81" s="229" t="s">
        <v>115</v>
      </c>
      <c r="D81" s="230">
        <v>0</v>
      </c>
      <c r="E81" s="172">
        <v>0</v>
      </c>
      <c r="F81" s="173">
        <f>D81/$E$57</f>
        <v>0</v>
      </c>
      <c r="G81" s="231">
        <v>0</v>
      </c>
      <c r="H81" s="232">
        <v>0</v>
      </c>
      <c r="I81" s="232">
        <f>G81-H81</f>
        <v>0</v>
      </c>
      <c r="J81" s="232">
        <v>0</v>
      </c>
      <c r="K81" s="232">
        <v>0</v>
      </c>
      <c r="L81" s="151">
        <f>I81-J81-K81</f>
        <v>0</v>
      </c>
      <c r="M81" s="233">
        <v>0</v>
      </c>
      <c r="N81" s="233">
        <v>0</v>
      </c>
      <c r="O81" s="233">
        <v>0</v>
      </c>
      <c r="P81" s="174">
        <v>0</v>
      </c>
      <c r="Q81" s="173">
        <f>O81/$P$57</f>
        <v>0</v>
      </c>
      <c r="R81" s="234">
        <f>O81/$P$57-O81/$E$57</f>
        <v>0</v>
      </c>
    </row>
    <row r="82" spans="1:18" ht="13.9" hidden="1" customHeight="1" x14ac:dyDescent="0.2">
      <c r="A82" s="445"/>
      <c r="B82" s="145"/>
      <c r="C82" s="229" t="s">
        <v>116</v>
      </c>
      <c r="D82" s="230">
        <v>0</v>
      </c>
      <c r="E82" s="245"/>
      <c r="F82" s="173">
        <f>D82/$E$57</f>
        <v>0</v>
      </c>
      <c r="G82" s="231">
        <v>0</v>
      </c>
      <c r="H82" s="232">
        <v>0</v>
      </c>
      <c r="I82" s="232">
        <f>G82-H82</f>
        <v>0</v>
      </c>
      <c r="J82" s="232">
        <v>0</v>
      </c>
      <c r="K82" s="232">
        <v>0</v>
      </c>
      <c r="L82" s="151">
        <f>I82-J82-K82</f>
        <v>0</v>
      </c>
      <c r="M82" s="233">
        <v>0</v>
      </c>
      <c r="N82" s="233">
        <v>0</v>
      </c>
      <c r="O82" s="233">
        <v>0</v>
      </c>
      <c r="P82" s="246"/>
      <c r="Q82" s="173">
        <f>O82/$P$57</f>
        <v>0</v>
      </c>
      <c r="R82" s="234">
        <f>O82/$P$57-O82/$E$57</f>
        <v>0</v>
      </c>
    </row>
    <row r="83" spans="1:18" ht="13.9" hidden="1" customHeight="1" x14ac:dyDescent="0.2">
      <c r="A83" s="445"/>
      <c r="B83" s="145"/>
      <c r="C83" s="229" t="s">
        <v>117</v>
      </c>
      <c r="D83" s="230">
        <v>0</v>
      </c>
      <c r="E83" s="245"/>
      <c r="F83" s="173">
        <f>D83/$E$57</f>
        <v>0</v>
      </c>
      <c r="G83" s="231">
        <v>0</v>
      </c>
      <c r="H83" s="232">
        <v>0</v>
      </c>
      <c r="I83" s="232">
        <f>G83-H83</f>
        <v>0</v>
      </c>
      <c r="J83" s="232">
        <v>0</v>
      </c>
      <c r="K83" s="232">
        <v>0</v>
      </c>
      <c r="L83" s="151">
        <f>I83-J83-K83</f>
        <v>0</v>
      </c>
      <c r="M83" s="233">
        <v>0</v>
      </c>
      <c r="N83" s="233">
        <v>0</v>
      </c>
      <c r="O83" s="233">
        <v>0</v>
      </c>
      <c r="P83" s="246"/>
      <c r="Q83" s="173">
        <f>O83/$P$57</f>
        <v>0</v>
      </c>
      <c r="R83" s="234">
        <f>O83/$P$57-O83/$E$57</f>
        <v>0</v>
      </c>
    </row>
    <row r="84" spans="1:18" ht="13.9" hidden="1" customHeight="1" x14ac:dyDescent="0.2">
      <c r="A84" s="445"/>
      <c r="B84" s="199" t="s">
        <v>30</v>
      </c>
      <c r="C84" s="225" t="s">
        <v>31</v>
      </c>
      <c r="D84" s="49"/>
      <c r="E84" s="247"/>
      <c r="F84" s="219">
        <f t="shared" ref="F84:N84" si="43">F85+F88+F91</f>
        <v>0</v>
      </c>
      <c r="G84" s="110">
        <f t="shared" si="43"/>
        <v>0</v>
      </c>
      <c r="H84" s="53">
        <f t="shared" si="43"/>
        <v>0</v>
      </c>
      <c r="I84" s="53">
        <f t="shared" si="43"/>
        <v>0</v>
      </c>
      <c r="J84" s="53">
        <f t="shared" si="43"/>
        <v>0</v>
      </c>
      <c r="K84" s="53">
        <f t="shared" si="43"/>
        <v>0</v>
      </c>
      <c r="L84" s="54">
        <f t="shared" si="43"/>
        <v>0</v>
      </c>
      <c r="M84" s="55">
        <f t="shared" si="43"/>
        <v>0</v>
      </c>
      <c r="N84" s="55">
        <f t="shared" si="43"/>
        <v>0</v>
      </c>
      <c r="O84" s="55"/>
      <c r="P84" s="248"/>
      <c r="Q84" s="249">
        <f>Q85+Q88+Q91</f>
        <v>0</v>
      </c>
      <c r="R84" s="228">
        <f>R85+R88+R91</f>
        <v>0</v>
      </c>
    </row>
    <row r="85" spans="1:18" ht="13.9" hidden="1" customHeight="1" x14ac:dyDescent="0.2">
      <c r="A85" s="445"/>
      <c r="B85" s="145" t="s">
        <v>118</v>
      </c>
      <c r="C85" s="72" t="s">
        <v>119</v>
      </c>
      <c r="D85" s="182"/>
      <c r="E85" s="186"/>
      <c r="F85" s="162">
        <f t="shared" ref="F85:N85" si="44">SUM(F86:F87)</f>
        <v>0</v>
      </c>
      <c r="G85" s="163">
        <f t="shared" si="44"/>
        <v>0</v>
      </c>
      <c r="H85" s="164">
        <f t="shared" si="44"/>
        <v>0</v>
      </c>
      <c r="I85" s="164">
        <f t="shared" si="44"/>
        <v>0</v>
      </c>
      <c r="J85" s="164">
        <f t="shared" si="44"/>
        <v>0</v>
      </c>
      <c r="K85" s="164">
        <f t="shared" si="44"/>
        <v>0</v>
      </c>
      <c r="L85" s="165">
        <f t="shared" si="44"/>
        <v>0</v>
      </c>
      <c r="M85" s="166">
        <f t="shared" si="44"/>
        <v>0</v>
      </c>
      <c r="N85" s="166">
        <f t="shared" si="44"/>
        <v>0</v>
      </c>
      <c r="O85" s="166"/>
      <c r="P85" s="213"/>
      <c r="Q85" s="183">
        <f>SUM(Q86:Q87)</f>
        <v>0</v>
      </c>
      <c r="R85" s="250">
        <f>SUM(R86:R87)</f>
        <v>0</v>
      </c>
    </row>
    <row r="86" spans="1:18" ht="13.9" hidden="1" customHeight="1" x14ac:dyDescent="0.2">
      <c r="A86" s="445"/>
      <c r="B86" s="145"/>
      <c r="C86" s="146" t="s">
        <v>55</v>
      </c>
      <c r="D86" s="148">
        <v>0</v>
      </c>
      <c r="E86" s="251">
        <v>0</v>
      </c>
      <c r="F86" s="214">
        <f>D86*$E$32</f>
        <v>0</v>
      </c>
      <c r="G86" s="149">
        <v>0</v>
      </c>
      <c r="H86" s="150">
        <v>0</v>
      </c>
      <c r="I86" s="150">
        <f>G86-H86</f>
        <v>0</v>
      </c>
      <c r="J86" s="150">
        <v>0</v>
      </c>
      <c r="K86" s="150">
        <v>0</v>
      </c>
      <c r="L86" s="151">
        <f>I86-J86-K86</f>
        <v>0</v>
      </c>
      <c r="M86" s="147">
        <v>0</v>
      </c>
      <c r="N86" s="147">
        <v>0</v>
      </c>
      <c r="O86" s="147">
        <v>0</v>
      </c>
      <c r="P86" s="131">
        <v>0</v>
      </c>
      <c r="Q86" s="214">
        <f>O86</f>
        <v>0</v>
      </c>
      <c r="R86" s="221">
        <f>O86*$P$32-O86*$E$32</f>
        <v>0</v>
      </c>
    </row>
    <row r="87" spans="1:18" ht="13.9" hidden="1" customHeight="1" x14ac:dyDescent="0.2">
      <c r="A87" s="445"/>
      <c r="B87" s="145"/>
      <c r="C87" s="146" t="s">
        <v>76</v>
      </c>
      <c r="D87" s="148">
        <v>0</v>
      </c>
      <c r="E87" s="172">
        <v>0</v>
      </c>
      <c r="F87" s="173">
        <f>D87/$E$51</f>
        <v>0</v>
      </c>
      <c r="G87" s="149">
        <v>0</v>
      </c>
      <c r="H87" s="150">
        <v>0</v>
      </c>
      <c r="I87" s="150">
        <f>G87-H87</f>
        <v>0</v>
      </c>
      <c r="J87" s="150">
        <v>0</v>
      </c>
      <c r="K87" s="150">
        <v>0</v>
      </c>
      <c r="L87" s="151">
        <f>I87-J87-K87</f>
        <v>0</v>
      </c>
      <c r="M87" s="147">
        <v>0</v>
      </c>
      <c r="N87" s="147">
        <v>0</v>
      </c>
      <c r="O87" s="147">
        <v>0</v>
      </c>
      <c r="P87" s="131">
        <v>0</v>
      </c>
      <c r="Q87" s="173">
        <f>O87/$E$51</f>
        <v>0</v>
      </c>
      <c r="R87" s="221">
        <f>O87*$P$51-O87*$E$51</f>
        <v>0</v>
      </c>
    </row>
    <row r="88" spans="1:18" ht="13.9" hidden="1" customHeight="1" x14ac:dyDescent="0.2">
      <c r="A88" s="445"/>
      <c r="B88" s="145" t="s">
        <v>120</v>
      </c>
      <c r="C88" s="72" t="s">
        <v>121</v>
      </c>
      <c r="D88" s="176"/>
      <c r="E88" s="186"/>
      <c r="F88" s="215">
        <f t="shared" ref="F88:N88" si="45">SUM(F89:F90)</f>
        <v>0</v>
      </c>
      <c r="G88" s="187">
        <f t="shared" si="45"/>
        <v>0</v>
      </c>
      <c r="H88" s="179">
        <f t="shared" si="45"/>
        <v>0</v>
      </c>
      <c r="I88" s="179">
        <f t="shared" si="45"/>
        <v>0</v>
      </c>
      <c r="J88" s="179">
        <f t="shared" si="45"/>
        <v>0</v>
      </c>
      <c r="K88" s="179">
        <f t="shared" si="45"/>
        <v>0</v>
      </c>
      <c r="L88" s="188">
        <f t="shared" si="45"/>
        <v>0</v>
      </c>
      <c r="M88" s="167">
        <f t="shared" si="45"/>
        <v>0</v>
      </c>
      <c r="N88" s="167">
        <f t="shared" si="45"/>
        <v>0</v>
      </c>
      <c r="O88" s="167"/>
      <c r="P88" s="213"/>
      <c r="Q88" s="177">
        <f>SUM(Q89:Q90)</f>
        <v>0</v>
      </c>
      <c r="R88" s="75">
        <f>SUM(R89:R90)</f>
        <v>0</v>
      </c>
    </row>
    <row r="89" spans="1:18" ht="13.9" hidden="1" customHeight="1" x14ac:dyDescent="0.2">
      <c r="A89" s="445"/>
      <c r="B89" s="145"/>
      <c r="C89" s="146" t="s">
        <v>55</v>
      </c>
      <c r="D89" s="148">
        <v>0</v>
      </c>
      <c r="E89" s="251">
        <v>0</v>
      </c>
      <c r="F89" s="214">
        <v>0</v>
      </c>
      <c r="G89" s="149">
        <v>0</v>
      </c>
      <c r="H89" s="150">
        <v>0</v>
      </c>
      <c r="I89" s="150">
        <f>G89-H89</f>
        <v>0</v>
      </c>
      <c r="J89" s="150">
        <v>0</v>
      </c>
      <c r="K89" s="150">
        <v>0</v>
      </c>
      <c r="L89" s="151">
        <f>I89-J89-K89</f>
        <v>0</v>
      </c>
      <c r="M89" s="147">
        <v>0</v>
      </c>
      <c r="N89" s="147">
        <v>0</v>
      </c>
      <c r="O89" s="147">
        <v>0</v>
      </c>
      <c r="P89" s="131">
        <v>0</v>
      </c>
      <c r="Q89" s="214">
        <f>O89*$P$32</f>
        <v>0</v>
      </c>
      <c r="R89" s="221">
        <f>O89*$P$32-O89*$E$32</f>
        <v>0</v>
      </c>
    </row>
    <row r="90" spans="1:18" ht="13.9" hidden="1" customHeight="1" x14ac:dyDescent="0.2">
      <c r="A90" s="445"/>
      <c r="B90" s="145"/>
      <c r="C90" s="146" t="s">
        <v>76</v>
      </c>
      <c r="D90" s="148">
        <v>0</v>
      </c>
      <c r="E90" s="172">
        <v>0</v>
      </c>
      <c r="F90" s="173">
        <f>D90/$E$51</f>
        <v>0</v>
      </c>
      <c r="G90" s="149">
        <v>0</v>
      </c>
      <c r="H90" s="150">
        <v>0</v>
      </c>
      <c r="I90" s="150">
        <f>G90-H90</f>
        <v>0</v>
      </c>
      <c r="J90" s="150">
        <v>0</v>
      </c>
      <c r="K90" s="150">
        <v>0</v>
      </c>
      <c r="L90" s="151">
        <f>I90-J90-K90</f>
        <v>0</v>
      </c>
      <c r="M90" s="147">
        <v>0</v>
      </c>
      <c r="N90" s="147">
        <v>0</v>
      </c>
      <c r="O90" s="147">
        <v>0</v>
      </c>
      <c r="P90" s="131">
        <v>0</v>
      </c>
      <c r="Q90" s="173">
        <f>O90/$P$51</f>
        <v>0</v>
      </c>
      <c r="R90" s="221">
        <f>O90*$P$51-O90*$E$51</f>
        <v>0</v>
      </c>
    </row>
    <row r="91" spans="1:18" ht="13.9" hidden="1" customHeight="1" x14ac:dyDescent="0.2">
      <c r="A91" s="445"/>
      <c r="B91" s="145" t="s">
        <v>122</v>
      </c>
      <c r="C91" s="211" t="s">
        <v>123</v>
      </c>
      <c r="D91" s="252"/>
      <c r="E91" s="186"/>
      <c r="F91" s="215">
        <f t="shared" ref="F91:N91" si="46">SUM(F92:F93)</f>
        <v>0</v>
      </c>
      <c r="G91" s="187">
        <f t="shared" si="46"/>
        <v>0</v>
      </c>
      <c r="H91" s="179">
        <f t="shared" si="46"/>
        <v>0</v>
      </c>
      <c r="I91" s="179">
        <f t="shared" si="46"/>
        <v>0</v>
      </c>
      <c r="J91" s="179">
        <f t="shared" si="46"/>
        <v>0</v>
      </c>
      <c r="K91" s="179">
        <f t="shared" si="46"/>
        <v>0</v>
      </c>
      <c r="L91" s="188">
        <f t="shared" si="46"/>
        <v>0</v>
      </c>
      <c r="M91" s="167">
        <f t="shared" si="46"/>
        <v>0</v>
      </c>
      <c r="N91" s="167">
        <f t="shared" si="46"/>
        <v>0</v>
      </c>
      <c r="O91" s="167"/>
      <c r="P91" s="244"/>
      <c r="Q91" s="177">
        <f>SUM(Q92:Q93)</f>
        <v>0</v>
      </c>
      <c r="R91" s="75">
        <f>SUM(R92:R93)</f>
        <v>0</v>
      </c>
    </row>
    <row r="92" spans="1:18" ht="13.9" hidden="1" customHeight="1" x14ac:dyDescent="0.2">
      <c r="A92" s="445"/>
      <c r="B92" s="145"/>
      <c r="C92" s="146" t="s">
        <v>55</v>
      </c>
      <c r="D92" s="148">
        <v>0</v>
      </c>
      <c r="E92" s="172">
        <v>0</v>
      </c>
      <c r="F92" s="221">
        <f>D92*$E$32</f>
        <v>0</v>
      </c>
      <c r="G92" s="149">
        <v>0</v>
      </c>
      <c r="H92" s="150">
        <v>0</v>
      </c>
      <c r="I92" s="150">
        <v>0</v>
      </c>
      <c r="J92" s="150">
        <v>0</v>
      </c>
      <c r="K92" s="150">
        <v>0</v>
      </c>
      <c r="L92" s="151">
        <v>0</v>
      </c>
      <c r="M92" s="147">
        <v>0</v>
      </c>
      <c r="N92" s="147">
        <v>0</v>
      </c>
      <c r="O92" s="147">
        <v>0</v>
      </c>
      <c r="P92" s="131">
        <v>0</v>
      </c>
      <c r="Q92" s="173">
        <f>O92*$P$32</f>
        <v>0</v>
      </c>
      <c r="R92" s="221">
        <f>O92*$P$32-O92*$E$32</f>
        <v>0</v>
      </c>
    </row>
    <row r="93" spans="1:18" ht="13.9" hidden="1" customHeight="1" x14ac:dyDescent="0.2">
      <c r="A93" s="446"/>
      <c r="B93" s="145"/>
      <c r="C93" s="146" t="s">
        <v>76</v>
      </c>
      <c r="D93" s="148">
        <v>0</v>
      </c>
      <c r="E93" s="172">
        <v>0</v>
      </c>
      <c r="F93" s="221">
        <f>D93/$E$51</f>
        <v>0</v>
      </c>
      <c r="G93" s="149">
        <v>0</v>
      </c>
      <c r="H93" s="150">
        <v>0</v>
      </c>
      <c r="I93" s="150">
        <v>0</v>
      </c>
      <c r="J93" s="150">
        <v>0</v>
      </c>
      <c r="K93" s="150">
        <v>0</v>
      </c>
      <c r="L93" s="151">
        <v>0</v>
      </c>
      <c r="M93" s="147">
        <v>0</v>
      </c>
      <c r="N93" s="147">
        <v>0</v>
      </c>
      <c r="O93" s="147">
        <v>0</v>
      </c>
      <c r="P93" s="131">
        <v>0</v>
      </c>
      <c r="Q93" s="173">
        <f>O93/$P$51</f>
        <v>0</v>
      </c>
      <c r="R93" s="221">
        <f>O93*$P$51-O93*$E$51</f>
        <v>0</v>
      </c>
    </row>
    <row r="94" spans="1:18" ht="13.9" customHeight="1" thickTop="1" thickBot="1" x14ac:dyDescent="0.25">
      <c r="A94" s="253"/>
      <c r="B94" s="10">
        <v>1.3</v>
      </c>
      <c r="C94" s="412" t="s">
        <v>32</v>
      </c>
      <c r="D94" s="37">
        <f>F94*E97</f>
        <v>583703.48699999985</v>
      </c>
      <c r="E94" s="38"/>
      <c r="F94" s="254">
        <f t="shared" ref="F94:N94" si="47">F95+F177+F196+F206</f>
        <v>58370.348699999988</v>
      </c>
      <c r="G94" s="124">
        <f t="shared" si="47"/>
        <v>0</v>
      </c>
      <c r="H94" s="125">
        <f t="shared" si="47"/>
        <v>25088.858</v>
      </c>
      <c r="I94" s="125">
        <f t="shared" si="47"/>
        <v>-25088.858</v>
      </c>
      <c r="J94" s="125">
        <f t="shared" si="47"/>
        <v>20589.616000000002</v>
      </c>
      <c r="K94" s="125">
        <f t="shared" si="47"/>
        <v>0</v>
      </c>
      <c r="L94" s="126">
        <f t="shared" si="47"/>
        <v>-45678.474000000002</v>
      </c>
      <c r="M94" s="127">
        <f t="shared" si="47"/>
        <v>0</v>
      </c>
      <c r="N94" s="127">
        <f t="shared" si="47"/>
        <v>0</v>
      </c>
      <c r="O94" s="127">
        <f>Q94*$P$97</f>
        <v>558614.62999999989</v>
      </c>
      <c r="P94" s="128"/>
      <c r="Q94" s="39">
        <f>Q95+Q177+Q196+Q206</f>
        <v>55861.462999999989</v>
      </c>
      <c r="R94" s="255">
        <f>R95+R177+R196+R206</f>
        <v>0</v>
      </c>
    </row>
    <row r="95" spans="1:18" ht="13.9" customHeight="1" thickTop="1" thickBot="1" x14ac:dyDescent="0.25">
      <c r="A95" s="447" t="s">
        <v>124</v>
      </c>
      <c r="B95" s="256" t="s">
        <v>33</v>
      </c>
      <c r="C95" s="59" t="s">
        <v>34</v>
      </c>
      <c r="D95" s="12"/>
      <c r="E95" s="13"/>
      <c r="F95" s="257">
        <f t="shared" ref="F95:N95" si="48">F96+F176</f>
        <v>58369.481699999989</v>
      </c>
      <c r="G95" s="15">
        <f t="shared" si="48"/>
        <v>0</v>
      </c>
      <c r="H95" s="16">
        <f t="shared" si="48"/>
        <v>25088.858</v>
      </c>
      <c r="I95" s="16">
        <f t="shared" si="48"/>
        <v>-25088.858</v>
      </c>
      <c r="J95" s="16">
        <f t="shared" si="48"/>
        <v>20589.616000000002</v>
      </c>
      <c r="K95" s="16">
        <f t="shared" si="48"/>
        <v>0</v>
      </c>
      <c r="L95" s="17">
        <f t="shared" si="48"/>
        <v>-45678.474000000002</v>
      </c>
      <c r="M95" s="18">
        <f t="shared" si="48"/>
        <v>0</v>
      </c>
      <c r="N95" s="18">
        <f t="shared" si="48"/>
        <v>0</v>
      </c>
      <c r="O95" s="18"/>
      <c r="P95" s="258"/>
      <c r="Q95" s="257">
        <f>Q96+Q176</f>
        <v>55860.59599999999</v>
      </c>
      <c r="R95" s="14">
        <f>R96+R176</f>
        <v>0</v>
      </c>
    </row>
    <row r="96" spans="1:18" ht="13.9" customHeight="1" x14ac:dyDescent="0.2">
      <c r="A96" s="448"/>
      <c r="B96" s="199" t="s">
        <v>125</v>
      </c>
      <c r="C96" s="82" t="s">
        <v>126</v>
      </c>
      <c r="D96" s="49"/>
      <c r="E96" s="259"/>
      <c r="F96" s="208">
        <f>F97+F164+F166+F169</f>
        <v>56088.569399999993</v>
      </c>
      <c r="G96" s="203">
        <f>G97+G164+G166+G169</f>
        <v>0</v>
      </c>
      <c r="H96" s="204">
        <f>H97+H164+H166+H169</f>
        <v>7688.8580000000002</v>
      </c>
      <c r="I96" s="204">
        <f>I97+I164+I166+I169</f>
        <v>-7688.8580000000002</v>
      </c>
      <c r="J96" s="204">
        <f>J97+J170</f>
        <v>20589.616000000002</v>
      </c>
      <c r="K96" s="204">
        <f>K97+K164+K166+K169</f>
        <v>0</v>
      </c>
      <c r="L96" s="205">
        <f>L97+L164+L166+L169</f>
        <v>-28278.474000000002</v>
      </c>
      <c r="M96" s="206">
        <f>M97+M164+M166+M169</f>
        <v>0</v>
      </c>
      <c r="N96" s="206">
        <f>N97+N164+N166+N169</f>
        <v>0</v>
      </c>
      <c r="O96" s="49"/>
      <c r="P96" s="260"/>
      <c r="Q96" s="219">
        <f>Q97+Q164+Q166+Q169</f>
        <v>55319.683699999994</v>
      </c>
      <c r="R96" s="208">
        <f>R97+R164+R166+R169</f>
        <v>0</v>
      </c>
    </row>
    <row r="97" spans="1:20" ht="13.9" customHeight="1" x14ac:dyDescent="0.2">
      <c r="A97" s="448"/>
      <c r="B97" s="129" t="s">
        <v>127</v>
      </c>
      <c r="C97" s="211" t="s">
        <v>128</v>
      </c>
      <c r="D97" s="102">
        <f>SUM(D98:D168)</f>
        <v>540121.1939999999</v>
      </c>
      <c r="E97" s="186">
        <v>10</v>
      </c>
      <c r="F97" s="250">
        <f t="shared" ref="F97:O97" si="49">SUM(F98:F168)</f>
        <v>54012.119399999996</v>
      </c>
      <c r="G97" s="163">
        <f t="shared" si="49"/>
        <v>0</v>
      </c>
      <c r="H97" s="164">
        <f t="shared" si="49"/>
        <v>7688.8580000000002</v>
      </c>
      <c r="I97" s="164">
        <f t="shared" si="49"/>
        <v>-7688.8580000000002</v>
      </c>
      <c r="J97" s="164">
        <f t="shared" si="49"/>
        <v>20564.681</v>
      </c>
      <c r="K97" s="164">
        <f t="shared" si="49"/>
        <v>0</v>
      </c>
      <c r="L97" s="165">
        <f t="shared" si="49"/>
        <v>-28253.539000000001</v>
      </c>
      <c r="M97" s="166">
        <f t="shared" si="49"/>
        <v>0</v>
      </c>
      <c r="N97" s="166">
        <f t="shared" si="49"/>
        <v>0</v>
      </c>
      <c r="O97" s="102">
        <f t="shared" si="49"/>
        <v>532432.33699999994</v>
      </c>
      <c r="P97" s="213">
        <v>10</v>
      </c>
      <c r="Q97" s="250">
        <f>SUM(Q98:Q168)</f>
        <v>53243.233699999997</v>
      </c>
      <c r="R97" s="183">
        <f>SUM(R98:R168)</f>
        <v>0</v>
      </c>
      <c r="S97" s="9"/>
    </row>
    <row r="98" spans="1:20" ht="13.9" customHeight="1" x14ac:dyDescent="0.2">
      <c r="A98" s="448"/>
      <c r="B98" s="145"/>
      <c r="C98" s="146" t="s">
        <v>129</v>
      </c>
      <c r="D98" s="148">
        <v>3350</v>
      </c>
      <c r="E98" s="261"/>
      <c r="F98" s="173">
        <f>+D98/$E$97</f>
        <v>335</v>
      </c>
      <c r="G98" s="149">
        <v>0</v>
      </c>
      <c r="H98" s="150">
        <v>0</v>
      </c>
      <c r="I98" s="150">
        <f t="shared" ref="I98:I161" si="50">(G98-H98)</f>
        <v>0</v>
      </c>
      <c r="J98" s="150">
        <v>137.60599999999999</v>
      </c>
      <c r="K98" s="150">
        <v>0</v>
      </c>
      <c r="L98" s="151">
        <f t="shared" ref="L98:L168" si="51">I98-J98-K98</f>
        <v>-137.60599999999999</v>
      </c>
      <c r="M98" s="147">
        <v>0</v>
      </c>
      <c r="N98" s="147">
        <v>0</v>
      </c>
      <c r="O98" s="148">
        <v>3350</v>
      </c>
      <c r="P98" s="262"/>
      <c r="Q98" s="173">
        <f t="shared" ref="Q98:Q162" si="52">+O98/$P$97</f>
        <v>335</v>
      </c>
      <c r="R98" s="173">
        <f t="shared" ref="R98:R168" si="53">(O98/$P$97)-(O98/$E$97)</f>
        <v>0</v>
      </c>
      <c r="S98" s="9"/>
      <c r="T98" s="9"/>
    </row>
    <row r="99" spans="1:20" ht="13.9" customHeight="1" x14ac:dyDescent="0.2">
      <c r="A99" s="448"/>
      <c r="B99" s="145"/>
      <c r="C99" s="146" t="s">
        <v>130</v>
      </c>
      <c r="D99" s="148">
        <v>9900</v>
      </c>
      <c r="E99" s="261"/>
      <c r="F99" s="173">
        <f t="shared" ref="F99:F162" si="54">+D99/$E$97</f>
        <v>990</v>
      </c>
      <c r="G99" s="149">
        <v>0</v>
      </c>
      <c r="H99" s="150">
        <v>0</v>
      </c>
      <c r="I99" s="150">
        <f t="shared" si="50"/>
        <v>0</v>
      </c>
      <c r="J99" s="150">
        <v>375.375</v>
      </c>
      <c r="K99" s="150">
        <v>0</v>
      </c>
      <c r="L99" s="151">
        <f t="shared" si="51"/>
        <v>-375.375</v>
      </c>
      <c r="M99" s="147">
        <v>0</v>
      </c>
      <c r="N99" s="147">
        <v>0</v>
      </c>
      <c r="O99" s="148">
        <v>9900</v>
      </c>
      <c r="P99" s="262"/>
      <c r="Q99" s="173">
        <f t="shared" si="52"/>
        <v>990</v>
      </c>
      <c r="R99" s="173">
        <f>(O99/$P$97)-(O99/$E$97)</f>
        <v>0</v>
      </c>
      <c r="S99" s="263"/>
      <c r="T99" s="9"/>
    </row>
    <row r="100" spans="1:20" ht="13.9" customHeight="1" x14ac:dyDescent="0.2">
      <c r="A100" s="448"/>
      <c r="B100" s="145"/>
      <c r="C100" s="146" t="s">
        <v>131</v>
      </c>
      <c r="D100" s="148">
        <v>3600</v>
      </c>
      <c r="E100" s="261"/>
      <c r="F100" s="173">
        <f t="shared" si="54"/>
        <v>360</v>
      </c>
      <c r="G100" s="149">
        <v>0</v>
      </c>
      <c r="H100" s="150">
        <v>3600</v>
      </c>
      <c r="I100" s="150">
        <f t="shared" si="50"/>
        <v>-3600</v>
      </c>
      <c r="J100" s="150">
        <v>163.80000000000001</v>
      </c>
      <c r="K100" s="150">
        <v>0</v>
      </c>
      <c r="L100" s="151">
        <f t="shared" si="51"/>
        <v>-3763.8</v>
      </c>
      <c r="M100" s="147">
        <v>0</v>
      </c>
      <c r="N100" s="147">
        <v>0</v>
      </c>
      <c r="O100" s="148">
        <v>0</v>
      </c>
      <c r="P100" s="262"/>
      <c r="Q100" s="173">
        <f t="shared" si="52"/>
        <v>0</v>
      </c>
      <c r="R100" s="173">
        <f>(O100/$P$97)-(O100/$E$97)</f>
        <v>0</v>
      </c>
      <c r="T100" s="9"/>
    </row>
    <row r="101" spans="1:20" ht="13.9" customHeight="1" x14ac:dyDescent="0.2">
      <c r="A101" s="448"/>
      <c r="B101" s="145"/>
      <c r="C101" s="146" t="s">
        <v>132</v>
      </c>
      <c r="D101" s="148">
        <v>11400</v>
      </c>
      <c r="E101" s="261"/>
      <c r="F101" s="173">
        <f t="shared" si="54"/>
        <v>1140</v>
      </c>
      <c r="G101" s="149">
        <v>0</v>
      </c>
      <c r="H101" s="150">
        <v>0</v>
      </c>
      <c r="I101" s="150">
        <f>(G101-H101)</f>
        <v>0</v>
      </c>
      <c r="J101" s="150">
        <v>475.47499999999997</v>
      </c>
      <c r="K101" s="150">
        <v>0</v>
      </c>
      <c r="L101" s="151">
        <f>I101-J101-K101</f>
        <v>-475.47499999999997</v>
      </c>
      <c r="M101" s="147">
        <v>0</v>
      </c>
      <c r="N101" s="147">
        <v>0</v>
      </c>
      <c r="O101" s="148">
        <v>11400</v>
      </c>
      <c r="P101" s="262"/>
      <c r="Q101" s="173">
        <f t="shared" si="52"/>
        <v>1140</v>
      </c>
      <c r="R101" s="173">
        <f>(O101/$P$97)-(O101/$E$97)</f>
        <v>0</v>
      </c>
      <c r="T101" s="9"/>
    </row>
    <row r="102" spans="1:20" ht="13.9" customHeight="1" x14ac:dyDescent="0.2">
      <c r="A102" s="448"/>
      <c r="B102" s="145"/>
      <c r="C102" s="146" t="s">
        <v>133</v>
      </c>
      <c r="D102" s="148">
        <v>11300</v>
      </c>
      <c r="E102" s="261"/>
      <c r="F102" s="173">
        <f t="shared" si="54"/>
        <v>1130</v>
      </c>
      <c r="G102" s="149">
        <v>0</v>
      </c>
      <c r="H102" s="150">
        <v>0</v>
      </c>
      <c r="I102" s="150">
        <f t="shared" si="50"/>
        <v>0</v>
      </c>
      <c r="J102" s="150">
        <v>442.74</v>
      </c>
      <c r="K102" s="150">
        <v>0</v>
      </c>
      <c r="L102" s="151">
        <f t="shared" si="51"/>
        <v>-442.74</v>
      </c>
      <c r="M102" s="147">
        <v>0</v>
      </c>
      <c r="N102" s="147">
        <v>0</v>
      </c>
      <c r="O102" s="148">
        <v>11300</v>
      </c>
      <c r="P102" s="262"/>
      <c r="Q102" s="173">
        <f t="shared" si="52"/>
        <v>1130</v>
      </c>
      <c r="R102" s="173">
        <f t="shared" si="53"/>
        <v>0</v>
      </c>
      <c r="T102" s="9"/>
    </row>
    <row r="103" spans="1:20" ht="13.9" customHeight="1" x14ac:dyDescent="0.2">
      <c r="A103" s="448"/>
      <c r="B103" s="145"/>
      <c r="C103" s="146" t="s">
        <v>134</v>
      </c>
      <c r="D103" s="148">
        <v>4500</v>
      </c>
      <c r="E103" s="261"/>
      <c r="F103" s="173">
        <f t="shared" si="54"/>
        <v>450</v>
      </c>
      <c r="G103" s="149">
        <v>0</v>
      </c>
      <c r="H103" s="150">
        <v>0</v>
      </c>
      <c r="I103" s="150">
        <f t="shared" si="50"/>
        <v>0</v>
      </c>
      <c r="J103" s="150">
        <v>178.01900000000001</v>
      </c>
      <c r="K103" s="150">
        <v>0</v>
      </c>
      <c r="L103" s="151">
        <f t="shared" si="51"/>
        <v>-178.01900000000001</v>
      </c>
      <c r="M103" s="147">
        <v>0</v>
      </c>
      <c r="N103" s="147">
        <v>0</v>
      </c>
      <c r="O103" s="148">
        <v>4500</v>
      </c>
      <c r="P103" s="262"/>
      <c r="Q103" s="173">
        <f t="shared" si="52"/>
        <v>450</v>
      </c>
      <c r="R103" s="173">
        <f t="shared" si="53"/>
        <v>0</v>
      </c>
      <c r="T103" s="9"/>
    </row>
    <row r="104" spans="1:20" ht="13.9" customHeight="1" x14ac:dyDescent="0.2">
      <c r="A104" s="448"/>
      <c r="B104" s="145"/>
      <c r="C104" s="146" t="s">
        <v>135</v>
      </c>
      <c r="D104" s="148">
        <v>16000</v>
      </c>
      <c r="E104" s="261"/>
      <c r="F104" s="173">
        <f t="shared" si="54"/>
        <v>1600</v>
      </c>
      <c r="G104" s="149">
        <v>0</v>
      </c>
      <c r="H104" s="150">
        <v>0</v>
      </c>
      <c r="I104" s="150">
        <f t="shared" si="50"/>
        <v>0</v>
      </c>
      <c r="J104" s="150">
        <v>606.66700000000003</v>
      </c>
      <c r="K104" s="150">
        <v>0</v>
      </c>
      <c r="L104" s="151">
        <f t="shared" si="51"/>
        <v>-606.66700000000003</v>
      </c>
      <c r="M104" s="147">
        <v>0</v>
      </c>
      <c r="N104" s="147">
        <v>0</v>
      </c>
      <c r="O104" s="148">
        <v>16000</v>
      </c>
      <c r="P104" s="262"/>
      <c r="Q104" s="173">
        <f t="shared" si="52"/>
        <v>1600</v>
      </c>
      <c r="R104" s="173">
        <f>(O104/$P$97)-(O104/$E$97)</f>
        <v>0</v>
      </c>
      <c r="S104" s="9"/>
      <c r="T104" s="9"/>
    </row>
    <row r="105" spans="1:20" ht="13.9" customHeight="1" x14ac:dyDescent="0.2">
      <c r="A105" s="448"/>
      <c r="B105" s="145"/>
      <c r="C105" s="146" t="s">
        <v>136</v>
      </c>
      <c r="D105" s="148">
        <v>18000</v>
      </c>
      <c r="E105" s="261"/>
      <c r="F105" s="173">
        <f t="shared" si="54"/>
        <v>1800</v>
      </c>
      <c r="G105" s="149">
        <v>0</v>
      </c>
      <c r="H105" s="150">
        <v>0</v>
      </c>
      <c r="I105" s="150">
        <f t="shared" si="50"/>
        <v>0</v>
      </c>
      <c r="J105" s="150">
        <v>659.75</v>
      </c>
      <c r="K105" s="150">
        <v>0</v>
      </c>
      <c r="L105" s="151">
        <f t="shared" si="51"/>
        <v>-659.75</v>
      </c>
      <c r="M105" s="147">
        <v>0</v>
      </c>
      <c r="N105" s="147">
        <v>0</v>
      </c>
      <c r="O105" s="148">
        <v>18000</v>
      </c>
      <c r="P105" s="262"/>
      <c r="Q105" s="173">
        <f t="shared" si="52"/>
        <v>1800</v>
      </c>
      <c r="R105" s="173">
        <f t="shared" si="53"/>
        <v>0</v>
      </c>
      <c r="T105" s="9"/>
    </row>
    <row r="106" spans="1:20" ht="13.9" customHeight="1" x14ac:dyDescent="0.2">
      <c r="A106" s="448"/>
      <c r="B106" s="145"/>
      <c r="C106" s="146" t="s">
        <v>137</v>
      </c>
      <c r="D106" s="148">
        <v>3502.5520000000001</v>
      </c>
      <c r="E106" s="261"/>
      <c r="F106" s="173">
        <f t="shared" si="54"/>
        <v>350.2552</v>
      </c>
      <c r="G106" s="149">
        <v>0</v>
      </c>
      <c r="H106" s="150">
        <v>3502.5520000000001</v>
      </c>
      <c r="I106" s="150">
        <f t="shared" si="50"/>
        <v>-3502.5520000000001</v>
      </c>
      <c r="J106" s="150">
        <v>159.36600000000001</v>
      </c>
      <c r="K106" s="150">
        <v>0</v>
      </c>
      <c r="L106" s="151">
        <f t="shared" si="51"/>
        <v>-3661.9180000000001</v>
      </c>
      <c r="M106" s="147">
        <v>0</v>
      </c>
      <c r="N106" s="147">
        <v>0</v>
      </c>
      <c r="O106" s="148">
        <v>0</v>
      </c>
      <c r="P106" s="262"/>
      <c r="Q106" s="173">
        <f t="shared" si="52"/>
        <v>0</v>
      </c>
      <c r="R106" s="173">
        <f t="shared" si="53"/>
        <v>0</v>
      </c>
      <c r="T106" s="9"/>
    </row>
    <row r="107" spans="1:20" ht="13.9" customHeight="1" x14ac:dyDescent="0.2">
      <c r="A107" s="448"/>
      <c r="B107" s="145"/>
      <c r="C107" s="146" t="s">
        <v>138</v>
      </c>
      <c r="D107" s="148">
        <v>11028.958999999999</v>
      </c>
      <c r="E107" s="261"/>
      <c r="F107" s="173">
        <f t="shared" si="54"/>
        <v>1102.8959</v>
      </c>
      <c r="G107" s="149">
        <v>0</v>
      </c>
      <c r="H107" s="150">
        <v>0</v>
      </c>
      <c r="I107" s="150">
        <f t="shared" si="50"/>
        <v>0</v>
      </c>
      <c r="J107" s="150">
        <v>446.05999999999995</v>
      </c>
      <c r="K107" s="150">
        <v>0</v>
      </c>
      <c r="L107" s="151">
        <f t="shared" si="51"/>
        <v>-446.05999999999995</v>
      </c>
      <c r="M107" s="147">
        <v>0</v>
      </c>
      <c r="N107" s="147">
        <v>0</v>
      </c>
      <c r="O107" s="148">
        <v>11028.958999999999</v>
      </c>
      <c r="P107" s="262"/>
      <c r="Q107" s="173">
        <f t="shared" si="52"/>
        <v>1102.8959</v>
      </c>
      <c r="R107" s="173">
        <f t="shared" si="53"/>
        <v>0</v>
      </c>
      <c r="T107" s="9"/>
    </row>
    <row r="108" spans="1:20" ht="13.9" customHeight="1" x14ac:dyDescent="0.2">
      <c r="A108" s="448"/>
      <c r="B108" s="145"/>
      <c r="C108" s="146" t="s">
        <v>139</v>
      </c>
      <c r="D108" s="148">
        <v>7600</v>
      </c>
      <c r="E108" s="261"/>
      <c r="F108" s="173">
        <f t="shared" si="54"/>
        <v>760</v>
      </c>
      <c r="G108" s="149">
        <v>0</v>
      </c>
      <c r="H108" s="150">
        <v>0</v>
      </c>
      <c r="I108" s="150">
        <f t="shared" si="50"/>
        <v>0</v>
      </c>
      <c r="J108" s="150">
        <v>292.96899999999999</v>
      </c>
      <c r="K108" s="150">
        <v>0</v>
      </c>
      <c r="L108" s="151">
        <f t="shared" si="51"/>
        <v>-292.96899999999999</v>
      </c>
      <c r="M108" s="147">
        <v>0</v>
      </c>
      <c r="N108" s="147">
        <v>0</v>
      </c>
      <c r="O108" s="148">
        <v>7600</v>
      </c>
      <c r="P108" s="262"/>
      <c r="Q108" s="173">
        <f t="shared" si="52"/>
        <v>760</v>
      </c>
      <c r="R108" s="173">
        <f t="shared" si="53"/>
        <v>0</v>
      </c>
      <c r="T108" s="9"/>
    </row>
    <row r="109" spans="1:20" ht="13.9" customHeight="1" x14ac:dyDescent="0.2">
      <c r="A109" s="448"/>
      <c r="B109" s="145"/>
      <c r="C109" s="146" t="s">
        <v>140</v>
      </c>
      <c r="D109" s="148">
        <v>4000</v>
      </c>
      <c r="E109" s="261"/>
      <c r="F109" s="173">
        <f t="shared" si="54"/>
        <v>400</v>
      </c>
      <c r="G109" s="149">
        <v>0</v>
      </c>
      <c r="H109" s="150">
        <v>0</v>
      </c>
      <c r="I109" s="150">
        <f t="shared" si="50"/>
        <v>0</v>
      </c>
      <c r="J109" s="150">
        <v>156.72200000000001</v>
      </c>
      <c r="K109" s="150">
        <v>0</v>
      </c>
      <c r="L109" s="151">
        <f t="shared" si="51"/>
        <v>-156.72200000000001</v>
      </c>
      <c r="M109" s="147">
        <v>0</v>
      </c>
      <c r="N109" s="147">
        <v>0</v>
      </c>
      <c r="O109" s="148">
        <v>4000</v>
      </c>
      <c r="P109" s="262"/>
      <c r="Q109" s="173">
        <f t="shared" si="52"/>
        <v>400</v>
      </c>
      <c r="R109" s="173">
        <f t="shared" si="53"/>
        <v>0</v>
      </c>
      <c r="T109" s="9"/>
    </row>
    <row r="110" spans="1:20" ht="13.9" customHeight="1" x14ac:dyDescent="0.2">
      <c r="A110" s="448"/>
      <c r="B110" s="145"/>
      <c r="C110" s="146" t="s">
        <v>141</v>
      </c>
      <c r="D110" s="148">
        <v>4500</v>
      </c>
      <c r="E110" s="261"/>
      <c r="F110" s="173">
        <f t="shared" si="54"/>
        <v>450</v>
      </c>
      <c r="G110" s="149">
        <v>0</v>
      </c>
      <c r="H110" s="150">
        <v>0</v>
      </c>
      <c r="I110" s="150">
        <f t="shared" si="50"/>
        <v>0</v>
      </c>
      <c r="J110" s="150">
        <v>170.625</v>
      </c>
      <c r="K110" s="150">
        <v>0</v>
      </c>
      <c r="L110" s="151">
        <f t="shared" si="51"/>
        <v>-170.625</v>
      </c>
      <c r="M110" s="147">
        <v>0</v>
      </c>
      <c r="N110" s="147">
        <v>0</v>
      </c>
      <c r="O110" s="148">
        <v>4500</v>
      </c>
      <c r="P110" s="262"/>
      <c r="Q110" s="173">
        <f t="shared" si="52"/>
        <v>450</v>
      </c>
      <c r="R110" s="173">
        <f t="shared" si="53"/>
        <v>0</v>
      </c>
      <c r="T110" s="9"/>
    </row>
    <row r="111" spans="1:20" ht="13.9" customHeight="1" x14ac:dyDescent="0.2">
      <c r="A111" s="448"/>
      <c r="B111" s="145"/>
      <c r="C111" s="146" t="s">
        <v>142</v>
      </c>
      <c r="D111" s="148">
        <v>4500</v>
      </c>
      <c r="E111" s="261"/>
      <c r="F111" s="173">
        <f t="shared" si="54"/>
        <v>450</v>
      </c>
      <c r="G111" s="149">
        <v>0</v>
      </c>
      <c r="H111" s="150">
        <v>0</v>
      </c>
      <c r="I111" s="150">
        <f t="shared" si="50"/>
        <v>0</v>
      </c>
      <c r="J111" s="150">
        <v>173.46799999999999</v>
      </c>
      <c r="K111" s="150">
        <v>0</v>
      </c>
      <c r="L111" s="151">
        <f t="shared" si="51"/>
        <v>-173.46799999999999</v>
      </c>
      <c r="M111" s="147">
        <v>0</v>
      </c>
      <c r="N111" s="147">
        <v>0</v>
      </c>
      <c r="O111" s="148">
        <v>4500</v>
      </c>
      <c r="P111" s="262"/>
      <c r="Q111" s="173">
        <f t="shared" si="52"/>
        <v>450</v>
      </c>
      <c r="R111" s="173">
        <f t="shared" si="53"/>
        <v>0</v>
      </c>
      <c r="T111" s="9"/>
    </row>
    <row r="112" spans="1:20" ht="13.9" customHeight="1" x14ac:dyDescent="0.2">
      <c r="A112" s="448"/>
      <c r="B112" s="145"/>
      <c r="C112" s="146" t="s">
        <v>143</v>
      </c>
      <c r="D112" s="148">
        <v>20000</v>
      </c>
      <c r="E112" s="261"/>
      <c r="F112" s="173">
        <f t="shared" si="54"/>
        <v>2000</v>
      </c>
      <c r="G112" s="149">
        <v>0</v>
      </c>
      <c r="H112" s="150">
        <v>0</v>
      </c>
      <c r="I112" s="150">
        <f t="shared" si="50"/>
        <v>0</v>
      </c>
      <c r="J112" s="150">
        <v>733.05600000000004</v>
      </c>
      <c r="K112" s="150">
        <v>0</v>
      </c>
      <c r="L112" s="151">
        <f t="shared" si="51"/>
        <v>-733.05600000000004</v>
      </c>
      <c r="M112" s="147">
        <v>0</v>
      </c>
      <c r="N112" s="147">
        <v>0</v>
      </c>
      <c r="O112" s="148">
        <v>20000</v>
      </c>
      <c r="P112" s="262"/>
      <c r="Q112" s="173">
        <f t="shared" si="52"/>
        <v>2000</v>
      </c>
      <c r="R112" s="173">
        <f t="shared" si="53"/>
        <v>0</v>
      </c>
      <c r="T112" s="9"/>
    </row>
    <row r="113" spans="1:21" s="3" customFormat="1" ht="13.9" customHeight="1" x14ac:dyDescent="0.2">
      <c r="A113" s="448"/>
      <c r="B113" s="145"/>
      <c r="C113" s="146" t="s">
        <v>144</v>
      </c>
      <c r="D113" s="148">
        <v>12400</v>
      </c>
      <c r="E113" s="261"/>
      <c r="F113" s="173">
        <f t="shared" si="54"/>
        <v>1240</v>
      </c>
      <c r="G113" s="149">
        <v>0</v>
      </c>
      <c r="H113" s="150">
        <v>0</v>
      </c>
      <c r="I113" s="150">
        <f t="shared" si="50"/>
        <v>0</v>
      </c>
      <c r="J113" s="150">
        <v>564.20000000000005</v>
      </c>
      <c r="K113" s="150">
        <v>0</v>
      </c>
      <c r="L113" s="151">
        <f t="shared" si="51"/>
        <v>-564.20000000000005</v>
      </c>
      <c r="M113" s="147">
        <v>0</v>
      </c>
      <c r="N113" s="147">
        <v>0</v>
      </c>
      <c r="O113" s="148">
        <v>12400</v>
      </c>
      <c r="P113" s="262"/>
      <c r="Q113" s="173">
        <f t="shared" si="52"/>
        <v>1240</v>
      </c>
      <c r="R113" s="173">
        <f t="shared" si="53"/>
        <v>0</v>
      </c>
      <c r="T113" s="9"/>
    </row>
    <row r="114" spans="1:21" s="3" customFormat="1" ht="13.9" customHeight="1" x14ac:dyDescent="0.2">
      <c r="A114" s="448"/>
      <c r="B114" s="145"/>
      <c r="C114" s="146" t="s">
        <v>145</v>
      </c>
      <c r="D114" s="148">
        <v>7000</v>
      </c>
      <c r="E114" s="261"/>
      <c r="F114" s="173">
        <f t="shared" si="54"/>
        <v>700</v>
      </c>
      <c r="G114" s="149">
        <v>0</v>
      </c>
      <c r="H114" s="150">
        <v>0</v>
      </c>
      <c r="I114" s="150">
        <f t="shared" si="50"/>
        <v>0</v>
      </c>
      <c r="J114" s="150">
        <v>283.11099999999999</v>
      </c>
      <c r="K114" s="150">
        <v>0</v>
      </c>
      <c r="L114" s="151">
        <f t="shared" si="51"/>
        <v>-283.11099999999999</v>
      </c>
      <c r="M114" s="147">
        <v>0</v>
      </c>
      <c r="N114" s="147">
        <v>0</v>
      </c>
      <c r="O114" s="148">
        <v>7000</v>
      </c>
      <c r="P114" s="262"/>
      <c r="Q114" s="173">
        <f t="shared" si="52"/>
        <v>700</v>
      </c>
      <c r="R114" s="173">
        <f t="shared" si="53"/>
        <v>0</v>
      </c>
      <c r="T114" s="9"/>
    </row>
    <row r="115" spans="1:21" s="3" customFormat="1" ht="13.9" customHeight="1" x14ac:dyDescent="0.2">
      <c r="A115" s="448"/>
      <c r="B115" s="145"/>
      <c r="C115" s="146" t="s">
        <v>146</v>
      </c>
      <c r="D115" s="148">
        <v>11100</v>
      </c>
      <c r="E115" s="261"/>
      <c r="F115" s="173">
        <f t="shared" si="54"/>
        <v>1110</v>
      </c>
      <c r="G115" s="149">
        <v>0</v>
      </c>
      <c r="H115" s="150">
        <v>0</v>
      </c>
      <c r="I115" s="150">
        <f t="shared" si="50"/>
        <v>0</v>
      </c>
      <c r="J115" s="150">
        <v>448.93299999999999</v>
      </c>
      <c r="K115" s="150">
        <v>0</v>
      </c>
      <c r="L115" s="151">
        <f t="shared" si="51"/>
        <v>-448.93299999999999</v>
      </c>
      <c r="M115" s="147">
        <v>0</v>
      </c>
      <c r="N115" s="147">
        <v>0</v>
      </c>
      <c r="O115" s="148">
        <v>11100</v>
      </c>
      <c r="P115" s="262"/>
      <c r="Q115" s="173">
        <f t="shared" si="52"/>
        <v>1110</v>
      </c>
      <c r="R115" s="173">
        <v>0</v>
      </c>
      <c r="T115" s="9"/>
    </row>
    <row r="116" spans="1:21" s="3" customFormat="1" ht="13.9" customHeight="1" x14ac:dyDescent="0.2">
      <c r="A116" s="448"/>
      <c r="B116" s="145"/>
      <c r="C116" s="146" t="s">
        <v>147</v>
      </c>
      <c r="D116" s="148">
        <v>645</v>
      </c>
      <c r="E116" s="261"/>
      <c r="F116" s="173">
        <f t="shared" si="54"/>
        <v>64.5</v>
      </c>
      <c r="G116" s="149">
        <v>0</v>
      </c>
      <c r="H116" s="150">
        <v>0</v>
      </c>
      <c r="I116" s="150">
        <f t="shared" si="50"/>
        <v>0</v>
      </c>
      <c r="J116" s="150">
        <v>16.100000000000001</v>
      </c>
      <c r="K116" s="150">
        <v>0</v>
      </c>
      <c r="L116" s="151">
        <f t="shared" si="51"/>
        <v>-16.100000000000001</v>
      </c>
      <c r="M116" s="147">
        <v>0</v>
      </c>
      <c r="N116" s="147">
        <v>0</v>
      </c>
      <c r="O116" s="148">
        <v>645</v>
      </c>
      <c r="P116" s="262"/>
      <c r="Q116" s="173">
        <f t="shared" si="52"/>
        <v>64.5</v>
      </c>
      <c r="R116" s="173">
        <f t="shared" si="53"/>
        <v>0</v>
      </c>
      <c r="T116" s="9"/>
    </row>
    <row r="117" spans="1:21" s="3" customFormat="1" ht="13.9" customHeight="1" x14ac:dyDescent="0.2">
      <c r="A117" s="448"/>
      <c r="B117" s="145"/>
      <c r="C117" s="146" t="s">
        <v>148</v>
      </c>
      <c r="D117" s="148">
        <v>4800</v>
      </c>
      <c r="E117" s="261"/>
      <c r="F117" s="173">
        <f t="shared" si="54"/>
        <v>480</v>
      </c>
      <c r="G117" s="149">
        <v>0</v>
      </c>
      <c r="H117" s="150">
        <v>0</v>
      </c>
      <c r="I117" s="150">
        <f t="shared" si="50"/>
        <v>0</v>
      </c>
      <c r="J117" s="150">
        <v>185.03399999999999</v>
      </c>
      <c r="K117" s="150">
        <v>0</v>
      </c>
      <c r="L117" s="151">
        <f t="shared" si="51"/>
        <v>-185.03399999999999</v>
      </c>
      <c r="M117" s="147">
        <v>0</v>
      </c>
      <c r="N117" s="147">
        <v>0</v>
      </c>
      <c r="O117" s="148">
        <v>4800</v>
      </c>
      <c r="P117" s="262"/>
      <c r="Q117" s="173">
        <f t="shared" si="52"/>
        <v>480</v>
      </c>
      <c r="R117" s="173">
        <f t="shared" si="53"/>
        <v>0</v>
      </c>
      <c r="T117" s="9"/>
    </row>
    <row r="118" spans="1:21" s="3" customFormat="1" ht="13.9" customHeight="1" x14ac:dyDescent="0.2">
      <c r="A118" s="448"/>
      <c r="B118" s="145"/>
      <c r="C118" s="146" t="s">
        <v>149</v>
      </c>
      <c r="D118" s="148">
        <v>7000</v>
      </c>
      <c r="E118" s="261"/>
      <c r="F118" s="173">
        <f t="shared" si="54"/>
        <v>700</v>
      </c>
      <c r="G118" s="149">
        <v>0</v>
      </c>
      <c r="H118" s="150">
        <v>0</v>
      </c>
      <c r="I118" s="150">
        <f t="shared" si="50"/>
        <v>0</v>
      </c>
      <c r="J118" s="150">
        <v>187.833</v>
      </c>
      <c r="K118" s="150">
        <v>0</v>
      </c>
      <c r="L118" s="151">
        <f t="shared" si="51"/>
        <v>-187.833</v>
      </c>
      <c r="M118" s="147">
        <v>0</v>
      </c>
      <c r="N118" s="147">
        <v>0</v>
      </c>
      <c r="O118" s="148">
        <v>7000</v>
      </c>
      <c r="P118" s="262"/>
      <c r="Q118" s="173">
        <f t="shared" si="52"/>
        <v>700</v>
      </c>
      <c r="R118" s="173">
        <f t="shared" si="53"/>
        <v>0</v>
      </c>
      <c r="T118" s="9"/>
    </row>
    <row r="119" spans="1:21" s="3" customFormat="1" ht="13.9" customHeight="1" x14ac:dyDescent="0.2">
      <c r="A119" s="448"/>
      <c r="B119" s="145"/>
      <c r="C119" s="146" t="s">
        <v>150</v>
      </c>
      <c r="D119" s="148">
        <v>15500</v>
      </c>
      <c r="E119" s="261"/>
      <c r="F119" s="173">
        <f t="shared" si="54"/>
        <v>1550</v>
      </c>
      <c r="G119" s="149">
        <v>0</v>
      </c>
      <c r="H119" s="150">
        <v>0</v>
      </c>
      <c r="I119" s="150">
        <f t="shared" si="50"/>
        <v>0</v>
      </c>
      <c r="J119" s="150">
        <v>587.70900000000006</v>
      </c>
      <c r="K119" s="150">
        <v>0</v>
      </c>
      <c r="L119" s="151">
        <f t="shared" si="51"/>
        <v>-587.70900000000006</v>
      </c>
      <c r="M119" s="147">
        <v>0</v>
      </c>
      <c r="N119" s="147">
        <v>0</v>
      </c>
      <c r="O119" s="148">
        <v>15500</v>
      </c>
      <c r="P119" s="262"/>
      <c r="Q119" s="173">
        <f t="shared" si="52"/>
        <v>1550</v>
      </c>
      <c r="R119" s="173">
        <v>0</v>
      </c>
      <c r="T119" s="9"/>
    </row>
    <row r="120" spans="1:21" s="3" customFormat="1" ht="13.9" customHeight="1" x14ac:dyDescent="0.2">
      <c r="A120" s="448"/>
      <c r="B120" s="145"/>
      <c r="C120" s="146" t="s">
        <v>151</v>
      </c>
      <c r="D120" s="148">
        <v>6000</v>
      </c>
      <c r="E120" s="261"/>
      <c r="F120" s="173">
        <f t="shared" si="54"/>
        <v>600</v>
      </c>
      <c r="G120" s="149">
        <v>0</v>
      </c>
      <c r="H120" s="150">
        <v>0</v>
      </c>
      <c r="I120" s="150">
        <f t="shared" si="50"/>
        <v>0</v>
      </c>
      <c r="J120" s="150">
        <v>242.667</v>
      </c>
      <c r="K120" s="150">
        <v>0</v>
      </c>
      <c r="L120" s="151">
        <f t="shared" si="51"/>
        <v>-242.667</v>
      </c>
      <c r="M120" s="147">
        <v>0</v>
      </c>
      <c r="N120" s="147">
        <v>0</v>
      </c>
      <c r="O120" s="148">
        <v>6000</v>
      </c>
      <c r="P120" s="262"/>
      <c r="Q120" s="173">
        <f t="shared" si="52"/>
        <v>600</v>
      </c>
      <c r="R120" s="173">
        <f t="shared" si="53"/>
        <v>0</v>
      </c>
      <c r="T120" s="9"/>
    </row>
    <row r="121" spans="1:21" s="265" customFormat="1" ht="13.9" customHeight="1" x14ac:dyDescent="0.2">
      <c r="A121" s="448"/>
      <c r="B121" s="264"/>
      <c r="C121" s="146" t="s">
        <v>152</v>
      </c>
      <c r="D121" s="148">
        <v>1282.5</v>
      </c>
      <c r="E121" s="261"/>
      <c r="F121" s="173">
        <f t="shared" si="54"/>
        <v>128.25</v>
      </c>
      <c r="G121" s="149">
        <v>0</v>
      </c>
      <c r="H121" s="150">
        <v>0</v>
      </c>
      <c r="I121" s="150">
        <f t="shared" si="50"/>
        <v>0</v>
      </c>
      <c r="J121" s="150">
        <v>32.014000000000003</v>
      </c>
      <c r="K121" s="150">
        <v>0</v>
      </c>
      <c r="L121" s="151">
        <f t="shared" si="51"/>
        <v>-32.014000000000003</v>
      </c>
      <c r="M121" s="147">
        <v>0</v>
      </c>
      <c r="N121" s="147">
        <v>0</v>
      </c>
      <c r="O121" s="148">
        <v>1282.5</v>
      </c>
      <c r="P121" s="262"/>
      <c r="Q121" s="173">
        <f t="shared" si="52"/>
        <v>128.25</v>
      </c>
      <c r="R121" s="173">
        <f t="shared" si="53"/>
        <v>0</v>
      </c>
      <c r="T121" s="266"/>
    </row>
    <row r="122" spans="1:21" s="3" customFormat="1" ht="13.9" customHeight="1" x14ac:dyDescent="0.2">
      <c r="A122" s="448"/>
      <c r="B122" s="145"/>
      <c r="C122" s="146" t="s">
        <v>153</v>
      </c>
      <c r="D122" s="148">
        <v>1337.5</v>
      </c>
      <c r="E122" s="261"/>
      <c r="F122" s="173">
        <f t="shared" si="54"/>
        <v>133.75</v>
      </c>
      <c r="G122" s="149">
        <v>0</v>
      </c>
      <c r="H122" s="150">
        <v>0</v>
      </c>
      <c r="I122" s="150">
        <f t="shared" si="50"/>
        <v>0</v>
      </c>
      <c r="J122" s="150">
        <v>33.386000000000003</v>
      </c>
      <c r="K122" s="150">
        <v>0</v>
      </c>
      <c r="L122" s="151">
        <f t="shared" si="51"/>
        <v>-33.386000000000003</v>
      </c>
      <c r="M122" s="147">
        <v>0</v>
      </c>
      <c r="N122" s="147">
        <v>0</v>
      </c>
      <c r="O122" s="148">
        <v>1337.5</v>
      </c>
      <c r="P122" s="262"/>
      <c r="Q122" s="173">
        <f t="shared" si="52"/>
        <v>133.75</v>
      </c>
      <c r="R122" s="173">
        <f t="shared" si="53"/>
        <v>0</v>
      </c>
      <c r="T122" s="9"/>
    </row>
    <row r="123" spans="1:21" s="3" customFormat="1" ht="13.9" customHeight="1" x14ac:dyDescent="0.2">
      <c r="A123" s="448"/>
      <c r="B123" s="145"/>
      <c r="C123" s="146" t="s">
        <v>154</v>
      </c>
      <c r="D123" s="148">
        <v>865</v>
      </c>
      <c r="E123" s="261"/>
      <c r="F123" s="173">
        <f t="shared" si="54"/>
        <v>86.5</v>
      </c>
      <c r="G123" s="149">
        <v>0</v>
      </c>
      <c r="H123" s="150">
        <v>0</v>
      </c>
      <c r="I123" s="150">
        <f t="shared" si="50"/>
        <v>0</v>
      </c>
      <c r="J123" s="150">
        <v>21.591999999999999</v>
      </c>
      <c r="K123" s="150">
        <v>0</v>
      </c>
      <c r="L123" s="151">
        <f t="shared" si="51"/>
        <v>-21.591999999999999</v>
      </c>
      <c r="M123" s="147">
        <v>0</v>
      </c>
      <c r="N123" s="147">
        <v>0</v>
      </c>
      <c r="O123" s="148">
        <v>865</v>
      </c>
      <c r="P123" s="262"/>
      <c r="Q123" s="173">
        <f t="shared" si="52"/>
        <v>86.5</v>
      </c>
      <c r="R123" s="173">
        <f t="shared" si="53"/>
        <v>0</v>
      </c>
      <c r="T123" s="9"/>
    </row>
    <row r="124" spans="1:21" s="3" customFormat="1" ht="13.9" customHeight="1" x14ac:dyDescent="0.2">
      <c r="A124" s="448"/>
      <c r="B124" s="145"/>
      <c r="C124" s="146" t="s">
        <v>155</v>
      </c>
      <c r="D124" s="148">
        <v>10000</v>
      </c>
      <c r="E124" s="261"/>
      <c r="F124" s="173">
        <f t="shared" si="54"/>
        <v>1000</v>
      </c>
      <c r="G124" s="149">
        <v>0</v>
      </c>
      <c r="H124" s="150">
        <v>0</v>
      </c>
      <c r="I124" s="150">
        <f t="shared" si="50"/>
        <v>0</v>
      </c>
      <c r="J124" s="150">
        <v>391.80599999999998</v>
      </c>
      <c r="K124" s="150">
        <v>0</v>
      </c>
      <c r="L124" s="151">
        <f t="shared" si="51"/>
        <v>-391.80599999999998</v>
      </c>
      <c r="M124" s="147">
        <v>0</v>
      </c>
      <c r="N124" s="147">
        <v>0</v>
      </c>
      <c r="O124" s="148">
        <v>10000</v>
      </c>
      <c r="P124" s="262"/>
      <c r="Q124" s="173">
        <f t="shared" si="52"/>
        <v>1000</v>
      </c>
      <c r="R124" s="173">
        <f t="shared" si="53"/>
        <v>0</v>
      </c>
      <c r="T124" s="9"/>
    </row>
    <row r="125" spans="1:21" s="3" customFormat="1" ht="13.9" customHeight="1" x14ac:dyDescent="0.2">
      <c r="A125" s="448"/>
      <c r="B125" s="145"/>
      <c r="C125" s="146" t="s">
        <v>156</v>
      </c>
      <c r="D125" s="148">
        <v>3675</v>
      </c>
      <c r="E125" s="261"/>
      <c r="F125" s="173">
        <f t="shared" si="54"/>
        <v>367.5</v>
      </c>
      <c r="G125" s="149">
        <v>0</v>
      </c>
      <c r="H125" s="150">
        <v>0</v>
      </c>
      <c r="I125" s="150">
        <f t="shared" si="50"/>
        <v>0</v>
      </c>
      <c r="J125" s="150">
        <v>148.63300000000001</v>
      </c>
      <c r="K125" s="150">
        <v>0</v>
      </c>
      <c r="L125" s="151">
        <f t="shared" si="51"/>
        <v>-148.63300000000001</v>
      </c>
      <c r="M125" s="147">
        <v>0</v>
      </c>
      <c r="N125" s="147">
        <v>0</v>
      </c>
      <c r="O125" s="148">
        <v>3675</v>
      </c>
      <c r="P125" s="262"/>
      <c r="Q125" s="173">
        <f t="shared" si="52"/>
        <v>367.5</v>
      </c>
      <c r="R125" s="173">
        <f t="shared" si="53"/>
        <v>0</v>
      </c>
      <c r="T125" s="9"/>
    </row>
    <row r="126" spans="1:21" s="3" customFormat="1" ht="13.9" customHeight="1" x14ac:dyDescent="0.2">
      <c r="A126" s="448"/>
      <c r="B126" s="145"/>
      <c r="C126" s="146" t="s">
        <v>157</v>
      </c>
      <c r="D126" s="148">
        <v>5085</v>
      </c>
      <c r="E126" s="261"/>
      <c r="F126" s="173">
        <f t="shared" si="54"/>
        <v>508.5</v>
      </c>
      <c r="G126" s="149">
        <v>0</v>
      </c>
      <c r="H126" s="150">
        <v>0</v>
      </c>
      <c r="I126" s="150">
        <f t="shared" si="50"/>
        <v>0</v>
      </c>
      <c r="J126" s="150">
        <v>218.51400000000001</v>
      </c>
      <c r="K126" s="150">
        <v>0</v>
      </c>
      <c r="L126" s="151">
        <f t="shared" si="51"/>
        <v>-218.51400000000001</v>
      </c>
      <c r="M126" s="147">
        <v>0</v>
      </c>
      <c r="N126" s="147">
        <v>0</v>
      </c>
      <c r="O126" s="148">
        <v>5085</v>
      </c>
      <c r="P126" s="262"/>
      <c r="Q126" s="173">
        <f t="shared" si="52"/>
        <v>508.5</v>
      </c>
      <c r="R126" s="173">
        <f t="shared" si="53"/>
        <v>0</v>
      </c>
      <c r="T126" s="9"/>
    </row>
    <row r="127" spans="1:21" ht="13.9" customHeight="1" x14ac:dyDescent="0.2">
      <c r="A127" s="448"/>
      <c r="B127" s="145"/>
      <c r="C127" s="146" t="s">
        <v>158</v>
      </c>
      <c r="D127" s="148">
        <v>17761.277000000002</v>
      </c>
      <c r="E127" s="261"/>
      <c r="F127" s="173">
        <f t="shared" si="54"/>
        <v>1776.1277000000002</v>
      </c>
      <c r="G127" s="149">
        <v>0</v>
      </c>
      <c r="H127" s="150">
        <v>0</v>
      </c>
      <c r="I127" s="150">
        <f t="shared" si="50"/>
        <v>0</v>
      </c>
      <c r="J127" s="150">
        <v>673.44899999999996</v>
      </c>
      <c r="K127" s="150">
        <v>0</v>
      </c>
      <c r="L127" s="151">
        <f t="shared" si="51"/>
        <v>-673.44899999999996</v>
      </c>
      <c r="M127" s="147">
        <v>0</v>
      </c>
      <c r="N127" s="147">
        <v>0</v>
      </c>
      <c r="O127" s="148">
        <v>17761.277000000002</v>
      </c>
      <c r="P127" s="262"/>
      <c r="Q127" s="173">
        <f t="shared" si="52"/>
        <v>1776.1277000000002</v>
      </c>
      <c r="R127" s="173">
        <f t="shared" si="53"/>
        <v>0</v>
      </c>
      <c r="T127" s="9"/>
    </row>
    <row r="128" spans="1:21" s="4" customFormat="1" ht="13.9" customHeight="1" x14ac:dyDescent="0.2">
      <c r="A128" s="448"/>
      <c r="B128" s="145"/>
      <c r="C128" s="146" t="s">
        <v>159</v>
      </c>
      <c r="D128" s="148">
        <v>14526.116</v>
      </c>
      <c r="E128" s="267"/>
      <c r="F128" s="173">
        <f t="shared" si="54"/>
        <v>1452.6116</v>
      </c>
      <c r="G128" s="149">
        <v>0</v>
      </c>
      <c r="H128" s="150">
        <v>0</v>
      </c>
      <c r="I128" s="150">
        <f t="shared" si="50"/>
        <v>0</v>
      </c>
      <c r="J128" s="150">
        <v>553.71999999999991</v>
      </c>
      <c r="K128" s="150">
        <v>0</v>
      </c>
      <c r="L128" s="151">
        <f>I128-J128-K128</f>
        <v>-553.71999999999991</v>
      </c>
      <c r="M128" s="147">
        <v>0</v>
      </c>
      <c r="N128" s="147">
        <v>0</v>
      </c>
      <c r="O128" s="148">
        <v>14526.116</v>
      </c>
      <c r="P128" s="268"/>
      <c r="Q128" s="173">
        <f t="shared" si="52"/>
        <v>1452.6116</v>
      </c>
      <c r="R128" s="173">
        <f t="shared" si="53"/>
        <v>0</v>
      </c>
      <c r="S128" s="222"/>
      <c r="T128" s="269"/>
      <c r="U128" s="222"/>
    </row>
    <row r="129" spans="1:20" ht="13.9" customHeight="1" x14ac:dyDescent="0.2">
      <c r="A129" s="448"/>
      <c r="B129" s="145"/>
      <c r="C129" s="146" t="s">
        <v>160</v>
      </c>
      <c r="D129" s="148">
        <v>10269.543</v>
      </c>
      <c r="E129" s="261"/>
      <c r="F129" s="173">
        <f t="shared" si="54"/>
        <v>1026.9542999999999</v>
      </c>
      <c r="G129" s="149">
        <v>0</v>
      </c>
      <c r="H129" s="150">
        <v>0</v>
      </c>
      <c r="I129" s="150">
        <f t="shared" si="50"/>
        <v>0</v>
      </c>
      <c r="J129" s="150">
        <v>395.61699999999996</v>
      </c>
      <c r="K129" s="150">
        <v>0</v>
      </c>
      <c r="L129" s="151">
        <f t="shared" si="51"/>
        <v>-395.61699999999996</v>
      </c>
      <c r="M129" s="147">
        <v>0</v>
      </c>
      <c r="N129" s="147">
        <v>0</v>
      </c>
      <c r="O129" s="148">
        <v>10269.543</v>
      </c>
      <c r="P129" s="262"/>
      <c r="Q129" s="173">
        <f t="shared" si="52"/>
        <v>1026.9542999999999</v>
      </c>
      <c r="R129" s="173">
        <f t="shared" si="53"/>
        <v>0</v>
      </c>
      <c r="T129" s="9"/>
    </row>
    <row r="130" spans="1:20" ht="13.9" customHeight="1" x14ac:dyDescent="0.2">
      <c r="A130" s="448"/>
      <c r="B130" s="145"/>
      <c r="C130" s="146" t="s">
        <v>161</v>
      </c>
      <c r="D130" s="148">
        <v>19250</v>
      </c>
      <c r="E130" s="261"/>
      <c r="F130" s="173">
        <f t="shared" si="54"/>
        <v>1925</v>
      </c>
      <c r="G130" s="149">
        <v>0</v>
      </c>
      <c r="H130" s="150">
        <v>0</v>
      </c>
      <c r="I130" s="150">
        <f t="shared" si="50"/>
        <v>0</v>
      </c>
      <c r="J130" s="150">
        <v>742.54700000000003</v>
      </c>
      <c r="K130" s="150">
        <v>0</v>
      </c>
      <c r="L130" s="151">
        <f t="shared" si="51"/>
        <v>-742.54700000000003</v>
      </c>
      <c r="M130" s="147">
        <v>0</v>
      </c>
      <c r="N130" s="147">
        <v>0</v>
      </c>
      <c r="O130" s="148">
        <v>19250</v>
      </c>
      <c r="P130" s="262"/>
      <c r="Q130" s="173">
        <f t="shared" si="52"/>
        <v>1925</v>
      </c>
      <c r="R130" s="173">
        <f t="shared" si="53"/>
        <v>0</v>
      </c>
      <c r="T130" s="9"/>
    </row>
    <row r="131" spans="1:20" ht="13.9" customHeight="1" x14ac:dyDescent="0.2">
      <c r="A131" s="448"/>
      <c r="B131" s="145"/>
      <c r="C131" s="146" t="s">
        <v>162</v>
      </c>
      <c r="D131" s="148">
        <v>7000</v>
      </c>
      <c r="E131" s="261"/>
      <c r="F131" s="173">
        <f t="shared" si="54"/>
        <v>700</v>
      </c>
      <c r="G131" s="149">
        <v>0</v>
      </c>
      <c r="H131" s="150">
        <v>0</v>
      </c>
      <c r="I131" s="150">
        <f t="shared" si="50"/>
        <v>0</v>
      </c>
      <c r="J131" s="150">
        <v>279.39499999999998</v>
      </c>
      <c r="K131" s="150">
        <v>0</v>
      </c>
      <c r="L131" s="151">
        <f t="shared" si="51"/>
        <v>-279.39499999999998</v>
      </c>
      <c r="M131" s="147">
        <v>0</v>
      </c>
      <c r="N131" s="147">
        <v>0</v>
      </c>
      <c r="O131" s="148">
        <v>7000</v>
      </c>
      <c r="P131" s="262"/>
      <c r="Q131" s="173">
        <f t="shared" si="52"/>
        <v>700</v>
      </c>
      <c r="R131" s="173">
        <f t="shared" si="53"/>
        <v>0</v>
      </c>
      <c r="T131" s="9"/>
    </row>
    <row r="132" spans="1:20" ht="13.9" customHeight="1" x14ac:dyDescent="0.2">
      <c r="A132" s="448"/>
      <c r="B132" s="145"/>
      <c r="C132" s="146" t="s">
        <v>163</v>
      </c>
      <c r="D132" s="148">
        <v>1132.0830000000001</v>
      </c>
      <c r="E132" s="261"/>
      <c r="F132" s="173">
        <f t="shared" si="54"/>
        <v>113.20830000000001</v>
      </c>
      <c r="G132" s="149">
        <v>0</v>
      </c>
      <c r="H132" s="150">
        <v>226.417</v>
      </c>
      <c r="I132" s="150">
        <f t="shared" si="50"/>
        <v>-226.417</v>
      </c>
      <c r="J132" s="150">
        <v>32.881</v>
      </c>
      <c r="K132" s="150">
        <v>0</v>
      </c>
      <c r="L132" s="151">
        <f t="shared" si="51"/>
        <v>-259.298</v>
      </c>
      <c r="M132" s="147">
        <v>0</v>
      </c>
      <c r="N132" s="147">
        <v>0</v>
      </c>
      <c r="O132" s="148">
        <v>905.66699999999992</v>
      </c>
      <c r="P132" s="262"/>
      <c r="Q132" s="173">
        <f t="shared" si="52"/>
        <v>90.566699999999997</v>
      </c>
      <c r="R132" s="173">
        <f t="shared" si="53"/>
        <v>0</v>
      </c>
      <c r="T132" s="9"/>
    </row>
    <row r="133" spans="1:20" ht="13.9" customHeight="1" x14ac:dyDescent="0.2">
      <c r="A133" s="448"/>
      <c r="B133" s="145"/>
      <c r="C133" s="146" t="s">
        <v>164</v>
      </c>
      <c r="D133" s="148">
        <v>19250</v>
      </c>
      <c r="E133" s="261"/>
      <c r="F133" s="173">
        <f t="shared" si="54"/>
        <v>1925</v>
      </c>
      <c r="G133" s="149">
        <v>0</v>
      </c>
      <c r="H133" s="150">
        <v>0</v>
      </c>
      <c r="I133" s="150">
        <f t="shared" si="50"/>
        <v>0</v>
      </c>
      <c r="J133" s="150">
        <v>727.46199999999999</v>
      </c>
      <c r="K133" s="150">
        <v>0</v>
      </c>
      <c r="L133" s="151">
        <f t="shared" si="51"/>
        <v>-727.46199999999999</v>
      </c>
      <c r="M133" s="147">
        <v>0</v>
      </c>
      <c r="N133" s="147">
        <v>0</v>
      </c>
      <c r="O133" s="148">
        <v>19250</v>
      </c>
      <c r="P133" s="262"/>
      <c r="Q133" s="173">
        <f t="shared" si="52"/>
        <v>1925</v>
      </c>
      <c r="R133" s="173">
        <f t="shared" si="53"/>
        <v>0</v>
      </c>
      <c r="T133" s="9"/>
    </row>
    <row r="134" spans="1:20" ht="13.9" customHeight="1" x14ac:dyDescent="0.2">
      <c r="A134" s="448"/>
      <c r="B134" s="145"/>
      <c r="C134" s="146" t="s">
        <v>165</v>
      </c>
      <c r="D134" s="148">
        <v>11700</v>
      </c>
      <c r="E134" s="261"/>
      <c r="F134" s="173">
        <f t="shared" si="54"/>
        <v>1170</v>
      </c>
      <c r="G134" s="149">
        <v>0</v>
      </c>
      <c r="H134" s="150">
        <v>0</v>
      </c>
      <c r="I134" s="150">
        <f t="shared" si="50"/>
        <v>0</v>
      </c>
      <c r="J134" s="150">
        <v>455.45499999999998</v>
      </c>
      <c r="K134" s="150">
        <v>0</v>
      </c>
      <c r="L134" s="151">
        <f t="shared" si="51"/>
        <v>-455.45499999999998</v>
      </c>
      <c r="M134" s="147">
        <v>0</v>
      </c>
      <c r="N134" s="147">
        <v>0</v>
      </c>
      <c r="O134" s="148">
        <v>11700</v>
      </c>
      <c r="P134" s="262"/>
      <c r="Q134" s="173">
        <f t="shared" si="52"/>
        <v>1170</v>
      </c>
      <c r="R134" s="173">
        <f t="shared" si="53"/>
        <v>0</v>
      </c>
      <c r="T134" s="9"/>
    </row>
    <row r="135" spans="1:20" ht="13.9" customHeight="1" x14ac:dyDescent="0.2">
      <c r="A135" s="448"/>
      <c r="B135" s="145"/>
      <c r="C135" s="146" t="s">
        <v>166</v>
      </c>
      <c r="D135" s="148">
        <v>8200</v>
      </c>
      <c r="E135" s="261"/>
      <c r="F135" s="173">
        <f t="shared" si="54"/>
        <v>820</v>
      </c>
      <c r="G135" s="149">
        <v>0</v>
      </c>
      <c r="H135" s="150">
        <v>0</v>
      </c>
      <c r="I135" s="150">
        <f t="shared" si="50"/>
        <v>0</v>
      </c>
      <c r="J135" s="150">
        <v>323.976</v>
      </c>
      <c r="K135" s="150">
        <v>0</v>
      </c>
      <c r="L135" s="151">
        <f t="shared" si="51"/>
        <v>-323.976</v>
      </c>
      <c r="M135" s="147">
        <v>0</v>
      </c>
      <c r="N135" s="147">
        <v>0</v>
      </c>
      <c r="O135" s="148">
        <v>8200</v>
      </c>
      <c r="P135" s="262"/>
      <c r="Q135" s="173">
        <f t="shared" si="52"/>
        <v>820</v>
      </c>
      <c r="R135" s="173">
        <f t="shared" si="53"/>
        <v>0</v>
      </c>
      <c r="T135" s="9"/>
    </row>
    <row r="136" spans="1:20" ht="13.9" customHeight="1" x14ac:dyDescent="0.2">
      <c r="A136" s="448"/>
      <c r="B136" s="145"/>
      <c r="C136" s="146" t="s">
        <v>167</v>
      </c>
      <c r="D136" s="148">
        <v>7000</v>
      </c>
      <c r="E136" s="261"/>
      <c r="F136" s="173">
        <f t="shared" si="54"/>
        <v>700</v>
      </c>
      <c r="G136" s="149">
        <v>0</v>
      </c>
      <c r="H136" s="150">
        <v>0</v>
      </c>
      <c r="I136" s="150">
        <f t="shared" si="50"/>
        <v>0</v>
      </c>
      <c r="J136" s="150">
        <v>226.429</v>
      </c>
      <c r="K136" s="150">
        <v>0</v>
      </c>
      <c r="L136" s="151">
        <f t="shared" si="51"/>
        <v>-226.429</v>
      </c>
      <c r="M136" s="147">
        <v>0</v>
      </c>
      <c r="N136" s="147">
        <v>0</v>
      </c>
      <c r="O136" s="148">
        <v>7000</v>
      </c>
      <c r="P136" s="262"/>
      <c r="Q136" s="173">
        <f t="shared" si="52"/>
        <v>700</v>
      </c>
      <c r="R136" s="173">
        <f t="shared" si="53"/>
        <v>0</v>
      </c>
      <c r="T136" s="9"/>
    </row>
    <row r="137" spans="1:20" ht="13.9" customHeight="1" x14ac:dyDescent="0.2">
      <c r="A137" s="448"/>
      <c r="B137" s="145"/>
      <c r="C137" s="146" t="s">
        <v>168</v>
      </c>
      <c r="D137" s="148">
        <v>359.88899999999995</v>
      </c>
      <c r="E137" s="261"/>
      <c r="F137" s="173">
        <f t="shared" si="54"/>
        <v>35.988899999999994</v>
      </c>
      <c r="G137" s="149">
        <v>0</v>
      </c>
      <c r="H137" s="150">
        <v>359.88899999999995</v>
      </c>
      <c r="I137" s="150">
        <f t="shared" si="50"/>
        <v>-359.88899999999995</v>
      </c>
      <c r="J137" s="150">
        <v>8.5510000000000002</v>
      </c>
      <c r="K137" s="150">
        <v>0</v>
      </c>
      <c r="L137" s="151">
        <f t="shared" si="51"/>
        <v>-368.43999999999994</v>
      </c>
      <c r="M137" s="147">
        <v>0</v>
      </c>
      <c r="N137" s="147">
        <v>0</v>
      </c>
      <c r="O137" s="148">
        <v>0</v>
      </c>
      <c r="P137" s="262"/>
      <c r="Q137" s="173">
        <f t="shared" si="52"/>
        <v>0</v>
      </c>
      <c r="R137" s="173">
        <f t="shared" si="53"/>
        <v>0</v>
      </c>
      <c r="T137" s="9"/>
    </row>
    <row r="138" spans="1:20" ht="13.9" customHeight="1" x14ac:dyDescent="0.2">
      <c r="A138" s="448"/>
      <c r="B138" s="145"/>
      <c r="C138" s="146" t="s">
        <v>169</v>
      </c>
      <c r="D138" s="148">
        <v>6178.68</v>
      </c>
      <c r="E138" s="261"/>
      <c r="F138" s="173">
        <f t="shared" si="54"/>
        <v>617.86800000000005</v>
      </c>
      <c r="G138" s="149">
        <v>0</v>
      </c>
      <c r="H138" s="150">
        <v>0</v>
      </c>
      <c r="I138" s="150">
        <f t="shared" si="50"/>
        <v>0</v>
      </c>
      <c r="J138" s="150">
        <v>227.09100000000004</v>
      </c>
      <c r="K138" s="150">
        <v>0</v>
      </c>
      <c r="L138" s="151">
        <f t="shared" si="51"/>
        <v>-227.09100000000004</v>
      </c>
      <c r="M138" s="147">
        <v>0</v>
      </c>
      <c r="N138" s="147">
        <v>0</v>
      </c>
      <c r="O138" s="148">
        <v>6178.68</v>
      </c>
      <c r="P138" s="262"/>
      <c r="Q138" s="173">
        <f t="shared" si="52"/>
        <v>617.86800000000005</v>
      </c>
      <c r="R138" s="173">
        <f t="shared" si="53"/>
        <v>0</v>
      </c>
      <c r="T138" s="9"/>
    </row>
    <row r="139" spans="1:20" ht="13.9" customHeight="1" x14ac:dyDescent="0.2">
      <c r="A139" s="448"/>
      <c r="B139" s="145"/>
      <c r="C139" s="146" t="s">
        <v>170</v>
      </c>
      <c r="D139" s="148">
        <v>12800.366</v>
      </c>
      <c r="E139" s="261"/>
      <c r="F139" s="173">
        <f t="shared" si="54"/>
        <v>1280.0365999999999</v>
      </c>
      <c r="G139" s="149">
        <v>0</v>
      </c>
      <c r="H139" s="150">
        <v>0</v>
      </c>
      <c r="I139" s="150">
        <f t="shared" si="50"/>
        <v>0</v>
      </c>
      <c r="J139" s="150">
        <v>502.49599999999998</v>
      </c>
      <c r="K139" s="150">
        <v>0</v>
      </c>
      <c r="L139" s="151">
        <f t="shared" si="51"/>
        <v>-502.49599999999998</v>
      </c>
      <c r="M139" s="147">
        <v>0</v>
      </c>
      <c r="N139" s="147">
        <v>0</v>
      </c>
      <c r="O139" s="148">
        <v>12800.366</v>
      </c>
      <c r="P139" s="262"/>
      <c r="Q139" s="173">
        <f t="shared" si="52"/>
        <v>1280.0365999999999</v>
      </c>
      <c r="R139" s="173">
        <f t="shared" si="53"/>
        <v>0</v>
      </c>
      <c r="T139" s="9"/>
    </row>
    <row r="140" spans="1:20" ht="13.9" customHeight="1" x14ac:dyDescent="0.2">
      <c r="A140" s="448"/>
      <c r="B140" s="145"/>
      <c r="C140" s="146" t="s">
        <v>171</v>
      </c>
      <c r="D140" s="148">
        <v>9000</v>
      </c>
      <c r="E140" s="261"/>
      <c r="F140" s="173">
        <f t="shared" si="54"/>
        <v>900</v>
      </c>
      <c r="G140" s="149">
        <v>0</v>
      </c>
      <c r="H140" s="150">
        <v>0</v>
      </c>
      <c r="I140" s="150">
        <f t="shared" si="50"/>
        <v>0</v>
      </c>
      <c r="J140" s="150">
        <v>350.12299999999999</v>
      </c>
      <c r="K140" s="150">
        <v>0</v>
      </c>
      <c r="L140" s="151">
        <f t="shared" si="51"/>
        <v>-350.12299999999999</v>
      </c>
      <c r="M140" s="147">
        <v>0</v>
      </c>
      <c r="N140" s="147">
        <v>0</v>
      </c>
      <c r="O140" s="148">
        <v>9000</v>
      </c>
      <c r="P140" s="262"/>
      <c r="Q140" s="173">
        <f t="shared" si="52"/>
        <v>900</v>
      </c>
      <c r="R140" s="173">
        <f t="shared" si="53"/>
        <v>0</v>
      </c>
      <c r="T140" s="9"/>
    </row>
    <row r="141" spans="1:20" ht="13.9" customHeight="1" x14ac:dyDescent="0.2">
      <c r="A141" s="448"/>
      <c r="B141" s="145"/>
      <c r="C141" s="146" t="s">
        <v>172</v>
      </c>
      <c r="D141" s="148">
        <v>723.27200000000005</v>
      </c>
      <c r="E141" s="261"/>
      <c r="F141" s="173">
        <f t="shared" si="54"/>
        <v>72.327200000000005</v>
      </c>
      <c r="G141" s="149">
        <v>0</v>
      </c>
      <c r="H141" s="150">
        <v>0</v>
      </c>
      <c r="I141" s="150">
        <f t="shared" si="50"/>
        <v>0</v>
      </c>
      <c r="J141" s="150">
        <v>19.307000000000002</v>
      </c>
      <c r="K141" s="150">
        <v>0</v>
      </c>
      <c r="L141" s="151">
        <f t="shared" si="51"/>
        <v>-19.307000000000002</v>
      </c>
      <c r="M141" s="147">
        <v>0</v>
      </c>
      <c r="N141" s="147">
        <v>0</v>
      </c>
      <c r="O141" s="148">
        <v>723.27200000000005</v>
      </c>
      <c r="P141" s="262"/>
      <c r="Q141" s="173">
        <f t="shared" si="52"/>
        <v>72.327200000000005</v>
      </c>
      <c r="R141" s="173">
        <f t="shared" si="53"/>
        <v>0</v>
      </c>
      <c r="T141" s="9"/>
    </row>
    <row r="142" spans="1:20" s="3" customFormat="1" ht="13.9" customHeight="1" x14ac:dyDescent="0.2">
      <c r="A142" s="448"/>
      <c r="B142" s="145"/>
      <c r="C142" s="146" t="s">
        <v>173</v>
      </c>
      <c r="D142" s="148">
        <v>11200</v>
      </c>
      <c r="E142" s="261"/>
      <c r="F142" s="173">
        <f t="shared" si="54"/>
        <v>1120</v>
      </c>
      <c r="G142" s="149">
        <v>0</v>
      </c>
      <c r="H142" s="150">
        <v>0</v>
      </c>
      <c r="I142" s="150">
        <f t="shared" si="50"/>
        <v>0</v>
      </c>
      <c r="J142" s="150">
        <v>418.72199999999998</v>
      </c>
      <c r="K142" s="150">
        <v>0</v>
      </c>
      <c r="L142" s="151">
        <f t="shared" si="51"/>
        <v>-418.72199999999998</v>
      </c>
      <c r="M142" s="147">
        <v>0</v>
      </c>
      <c r="N142" s="147">
        <v>0</v>
      </c>
      <c r="O142" s="148">
        <v>11200</v>
      </c>
      <c r="P142" s="262"/>
      <c r="Q142" s="173">
        <f t="shared" si="52"/>
        <v>1120</v>
      </c>
      <c r="R142" s="173">
        <f t="shared" si="53"/>
        <v>0</v>
      </c>
      <c r="T142" s="9"/>
    </row>
    <row r="143" spans="1:20" s="3" customFormat="1" ht="13.9" customHeight="1" x14ac:dyDescent="0.2">
      <c r="A143" s="448"/>
      <c r="B143" s="145"/>
      <c r="C143" s="146" t="s">
        <v>174</v>
      </c>
      <c r="D143" s="148">
        <v>14500</v>
      </c>
      <c r="E143" s="261"/>
      <c r="F143" s="173">
        <f t="shared" si="54"/>
        <v>1450</v>
      </c>
      <c r="G143" s="149">
        <v>0</v>
      </c>
      <c r="H143" s="150">
        <v>0</v>
      </c>
      <c r="I143" s="150">
        <f t="shared" si="50"/>
        <v>0</v>
      </c>
      <c r="J143" s="150">
        <v>568.48500000000001</v>
      </c>
      <c r="K143" s="150">
        <v>0</v>
      </c>
      <c r="L143" s="151">
        <f t="shared" si="51"/>
        <v>-568.48500000000001</v>
      </c>
      <c r="M143" s="147">
        <v>0</v>
      </c>
      <c r="N143" s="147">
        <v>0</v>
      </c>
      <c r="O143" s="148">
        <v>14500</v>
      </c>
      <c r="P143" s="262"/>
      <c r="Q143" s="173">
        <f t="shared" si="52"/>
        <v>1450</v>
      </c>
      <c r="R143" s="173">
        <f t="shared" si="53"/>
        <v>0</v>
      </c>
      <c r="T143" s="9"/>
    </row>
    <row r="144" spans="1:20" s="3" customFormat="1" ht="13.9" customHeight="1" x14ac:dyDescent="0.2">
      <c r="A144" s="448"/>
      <c r="B144" s="145"/>
      <c r="C144" s="146" t="s">
        <v>175</v>
      </c>
      <c r="D144" s="148">
        <v>4000</v>
      </c>
      <c r="E144" s="261"/>
      <c r="F144" s="173">
        <f t="shared" si="54"/>
        <v>400</v>
      </c>
      <c r="G144" s="149">
        <v>0</v>
      </c>
      <c r="H144" s="150">
        <v>0</v>
      </c>
      <c r="I144" s="150">
        <f t="shared" si="50"/>
        <v>0</v>
      </c>
      <c r="J144" s="150">
        <v>158.64400000000001</v>
      </c>
      <c r="K144" s="150">
        <v>0</v>
      </c>
      <c r="L144" s="151">
        <f t="shared" si="51"/>
        <v>-158.64400000000001</v>
      </c>
      <c r="M144" s="147">
        <v>0</v>
      </c>
      <c r="N144" s="147">
        <v>0</v>
      </c>
      <c r="O144" s="148">
        <v>4000</v>
      </c>
      <c r="P144" s="262"/>
      <c r="Q144" s="173">
        <f t="shared" si="52"/>
        <v>400</v>
      </c>
      <c r="R144" s="173">
        <f t="shared" si="53"/>
        <v>0</v>
      </c>
      <c r="T144" s="9"/>
    </row>
    <row r="145" spans="1:20" s="3" customFormat="1" ht="13.9" customHeight="1" x14ac:dyDescent="0.2">
      <c r="A145" s="448"/>
      <c r="B145" s="145"/>
      <c r="C145" s="146" t="s">
        <v>176</v>
      </c>
      <c r="D145" s="148">
        <v>1899.0640000000001</v>
      </c>
      <c r="E145" s="261"/>
      <c r="F145" s="173">
        <f t="shared" si="54"/>
        <v>189.90640000000002</v>
      </c>
      <c r="G145" s="149">
        <v>0</v>
      </c>
      <c r="H145" s="150">
        <v>0</v>
      </c>
      <c r="I145" s="150">
        <f t="shared" si="50"/>
        <v>0</v>
      </c>
      <c r="J145" s="150">
        <v>72.822000000000003</v>
      </c>
      <c r="K145" s="150">
        <v>0</v>
      </c>
      <c r="L145" s="151">
        <f t="shared" si="51"/>
        <v>-72.822000000000003</v>
      </c>
      <c r="M145" s="147">
        <v>0</v>
      </c>
      <c r="N145" s="147">
        <v>0</v>
      </c>
      <c r="O145" s="148">
        <v>1899.0640000000001</v>
      </c>
      <c r="P145" s="262"/>
      <c r="Q145" s="173">
        <f t="shared" si="52"/>
        <v>189.90640000000002</v>
      </c>
      <c r="R145" s="173">
        <f t="shared" si="53"/>
        <v>0</v>
      </c>
      <c r="T145" s="9"/>
    </row>
    <row r="146" spans="1:20" s="3" customFormat="1" ht="13.9" customHeight="1" x14ac:dyDescent="0.2">
      <c r="A146" s="448"/>
      <c r="B146" s="145"/>
      <c r="C146" s="146" t="s">
        <v>177</v>
      </c>
      <c r="D146" s="148">
        <v>4500</v>
      </c>
      <c r="E146" s="261"/>
      <c r="F146" s="173">
        <f t="shared" si="54"/>
        <v>450</v>
      </c>
      <c r="G146" s="149">
        <v>0</v>
      </c>
      <c r="H146" s="150">
        <v>0</v>
      </c>
      <c r="I146" s="150">
        <f t="shared" si="50"/>
        <v>0</v>
      </c>
      <c r="J146" s="150">
        <v>177.678</v>
      </c>
      <c r="K146" s="150">
        <v>0</v>
      </c>
      <c r="L146" s="151">
        <f t="shared" si="51"/>
        <v>-177.678</v>
      </c>
      <c r="M146" s="147">
        <v>0</v>
      </c>
      <c r="N146" s="147">
        <v>0</v>
      </c>
      <c r="O146" s="148">
        <v>4500</v>
      </c>
      <c r="P146" s="262"/>
      <c r="Q146" s="173">
        <f t="shared" si="52"/>
        <v>450</v>
      </c>
      <c r="R146" s="173">
        <f t="shared" si="53"/>
        <v>0</v>
      </c>
      <c r="T146" s="9"/>
    </row>
    <row r="147" spans="1:20" s="3" customFormat="1" ht="13.9" customHeight="1" x14ac:dyDescent="0.2">
      <c r="A147" s="448"/>
      <c r="B147" s="145"/>
      <c r="C147" s="146" t="s">
        <v>178</v>
      </c>
      <c r="D147" s="148">
        <v>3014.1750000000002</v>
      </c>
      <c r="E147" s="261"/>
      <c r="F147" s="173">
        <f t="shared" si="54"/>
        <v>301.41750000000002</v>
      </c>
      <c r="G147" s="149">
        <v>0</v>
      </c>
      <c r="H147" s="150">
        <v>0</v>
      </c>
      <c r="I147" s="150">
        <f t="shared" si="50"/>
        <v>0</v>
      </c>
      <c r="J147" s="150">
        <v>109.56399999999999</v>
      </c>
      <c r="K147" s="150">
        <v>0</v>
      </c>
      <c r="L147" s="151">
        <f t="shared" si="51"/>
        <v>-109.56399999999999</v>
      </c>
      <c r="M147" s="147">
        <v>0</v>
      </c>
      <c r="N147" s="147">
        <v>0</v>
      </c>
      <c r="O147" s="148">
        <v>3014.1750000000002</v>
      </c>
      <c r="P147" s="262"/>
      <c r="Q147" s="173">
        <f t="shared" si="52"/>
        <v>301.41750000000002</v>
      </c>
      <c r="R147" s="173">
        <f t="shared" si="53"/>
        <v>0</v>
      </c>
      <c r="T147" s="9"/>
    </row>
    <row r="148" spans="1:20" s="3" customFormat="1" ht="13.9" customHeight="1" x14ac:dyDescent="0.2">
      <c r="A148" s="448"/>
      <c r="B148" s="145"/>
      <c r="C148" s="146" t="s">
        <v>179</v>
      </c>
      <c r="D148" s="148">
        <v>15018.463</v>
      </c>
      <c r="E148" s="261"/>
      <c r="F148" s="173">
        <f t="shared" si="54"/>
        <v>1501.8462999999999</v>
      </c>
      <c r="G148" s="149">
        <v>0</v>
      </c>
      <c r="H148" s="150">
        <v>0</v>
      </c>
      <c r="I148" s="150">
        <f t="shared" si="50"/>
        <v>0</v>
      </c>
      <c r="J148" s="150">
        <v>562.99599999999998</v>
      </c>
      <c r="K148" s="150">
        <v>0</v>
      </c>
      <c r="L148" s="151">
        <f t="shared" si="51"/>
        <v>-562.99599999999998</v>
      </c>
      <c r="M148" s="147">
        <v>0</v>
      </c>
      <c r="N148" s="147">
        <v>0</v>
      </c>
      <c r="O148" s="148">
        <v>15018.463</v>
      </c>
      <c r="P148" s="262"/>
      <c r="Q148" s="173">
        <f t="shared" si="52"/>
        <v>1501.8462999999999</v>
      </c>
      <c r="R148" s="173">
        <f t="shared" si="53"/>
        <v>0</v>
      </c>
      <c r="T148" s="9"/>
    </row>
    <row r="149" spans="1:20" s="3" customFormat="1" ht="13.9" customHeight="1" x14ac:dyDescent="0.2">
      <c r="A149" s="448"/>
      <c r="B149" s="145"/>
      <c r="C149" s="146" t="s">
        <v>180</v>
      </c>
      <c r="D149" s="148">
        <v>20650</v>
      </c>
      <c r="E149" s="261"/>
      <c r="F149" s="173">
        <f t="shared" si="54"/>
        <v>2065</v>
      </c>
      <c r="G149" s="149">
        <v>0</v>
      </c>
      <c r="H149" s="150">
        <v>0</v>
      </c>
      <c r="I149" s="150">
        <f t="shared" si="50"/>
        <v>0</v>
      </c>
      <c r="J149" s="150">
        <v>814.82</v>
      </c>
      <c r="K149" s="150">
        <v>0</v>
      </c>
      <c r="L149" s="151">
        <f t="shared" si="51"/>
        <v>-814.82</v>
      </c>
      <c r="M149" s="147">
        <v>0</v>
      </c>
      <c r="N149" s="147">
        <v>0</v>
      </c>
      <c r="O149" s="148">
        <v>20650</v>
      </c>
      <c r="P149" s="262"/>
      <c r="Q149" s="173">
        <f t="shared" si="52"/>
        <v>2065</v>
      </c>
      <c r="R149" s="173">
        <f t="shared" si="53"/>
        <v>0</v>
      </c>
      <c r="T149" s="9"/>
    </row>
    <row r="150" spans="1:20" s="3" customFormat="1" ht="13.9" customHeight="1" x14ac:dyDescent="0.2">
      <c r="A150" s="448"/>
      <c r="B150" s="145"/>
      <c r="C150" s="146" t="s">
        <v>181</v>
      </c>
      <c r="D150" s="148">
        <v>18000</v>
      </c>
      <c r="E150" s="261"/>
      <c r="F150" s="173">
        <f t="shared" si="54"/>
        <v>1800</v>
      </c>
      <c r="G150" s="149">
        <v>0</v>
      </c>
      <c r="H150" s="150">
        <v>0</v>
      </c>
      <c r="I150" s="150">
        <f t="shared" si="50"/>
        <v>0</v>
      </c>
      <c r="J150" s="150">
        <v>667.94</v>
      </c>
      <c r="K150" s="150">
        <v>0</v>
      </c>
      <c r="L150" s="151">
        <f t="shared" si="51"/>
        <v>-667.94</v>
      </c>
      <c r="M150" s="147">
        <v>0</v>
      </c>
      <c r="N150" s="147">
        <v>0</v>
      </c>
      <c r="O150" s="148">
        <v>18000</v>
      </c>
      <c r="P150" s="262"/>
      <c r="Q150" s="173">
        <f t="shared" si="52"/>
        <v>1800</v>
      </c>
      <c r="R150" s="173">
        <f t="shared" si="53"/>
        <v>0</v>
      </c>
      <c r="T150" s="9"/>
    </row>
    <row r="151" spans="1:20" s="3" customFormat="1" ht="13.9" customHeight="1" x14ac:dyDescent="0.2">
      <c r="A151" s="448"/>
      <c r="B151" s="145"/>
      <c r="C151" s="146" t="s">
        <v>182</v>
      </c>
      <c r="D151" s="148">
        <v>2048.4180000000001</v>
      </c>
      <c r="E151" s="261"/>
      <c r="F151" s="173">
        <f t="shared" si="54"/>
        <v>204.84180000000001</v>
      </c>
      <c r="G151" s="149">
        <v>0</v>
      </c>
      <c r="H151" s="150">
        <v>0</v>
      </c>
      <c r="I151" s="150">
        <f t="shared" si="50"/>
        <v>0</v>
      </c>
      <c r="J151" s="150">
        <v>75.287000000000006</v>
      </c>
      <c r="K151" s="150">
        <v>0</v>
      </c>
      <c r="L151" s="151">
        <f t="shared" si="51"/>
        <v>-75.287000000000006</v>
      </c>
      <c r="M151" s="147">
        <v>0</v>
      </c>
      <c r="N151" s="147">
        <v>0</v>
      </c>
      <c r="O151" s="148">
        <v>2048.4180000000001</v>
      </c>
      <c r="P151" s="262"/>
      <c r="Q151" s="173">
        <f t="shared" si="52"/>
        <v>204.84180000000001</v>
      </c>
      <c r="R151" s="173">
        <f t="shared" si="53"/>
        <v>0</v>
      </c>
      <c r="T151" s="9"/>
    </row>
    <row r="152" spans="1:20" s="3" customFormat="1" ht="13.9" customHeight="1" x14ac:dyDescent="0.2">
      <c r="A152" s="448"/>
      <c r="B152" s="145"/>
      <c r="C152" s="146" t="s">
        <v>183</v>
      </c>
      <c r="D152" s="148">
        <v>15500</v>
      </c>
      <c r="E152" s="261"/>
      <c r="F152" s="173">
        <f t="shared" si="54"/>
        <v>1550</v>
      </c>
      <c r="G152" s="149">
        <v>0</v>
      </c>
      <c r="H152" s="150">
        <v>0</v>
      </c>
      <c r="I152" s="150">
        <f t="shared" si="50"/>
        <v>0</v>
      </c>
      <c r="J152" s="150">
        <v>610.82500000000005</v>
      </c>
      <c r="K152" s="150">
        <v>0</v>
      </c>
      <c r="L152" s="151">
        <f t="shared" si="51"/>
        <v>-610.82500000000005</v>
      </c>
      <c r="M152" s="147">
        <v>0</v>
      </c>
      <c r="N152" s="147">
        <v>0</v>
      </c>
      <c r="O152" s="148">
        <v>15500</v>
      </c>
      <c r="P152" s="262"/>
      <c r="Q152" s="173">
        <f t="shared" si="52"/>
        <v>1550</v>
      </c>
      <c r="R152" s="173">
        <f t="shared" si="53"/>
        <v>0</v>
      </c>
      <c r="T152" s="9"/>
    </row>
    <row r="153" spans="1:20" s="3" customFormat="1" ht="13.9" customHeight="1" x14ac:dyDescent="0.2">
      <c r="A153" s="448"/>
      <c r="B153" s="145"/>
      <c r="C153" s="146" t="s">
        <v>184</v>
      </c>
      <c r="D153" s="148">
        <v>20000</v>
      </c>
      <c r="E153" s="261"/>
      <c r="F153" s="173">
        <f t="shared" si="54"/>
        <v>2000</v>
      </c>
      <c r="G153" s="149">
        <v>0</v>
      </c>
      <c r="H153" s="150">
        <v>0</v>
      </c>
      <c r="I153" s="150">
        <f t="shared" si="50"/>
        <v>0</v>
      </c>
      <c r="J153" s="150">
        <v>617.60699999999997</v>
      </c>
      <c r="K153" s="150">
        <v>0</v>
      </c>
      <c r="L153" s="151">
        <f t="shared" si="51"/>
        <v>-617.60699999999997</v>
      </c>
      <c r="M153" s="147">
        <v>0</v>
      </c>
      <c r="N153" s="147">
        <v>0</v>
      </c>
      <c r="O153" s="148">
        <v>20000</v>
      </c>
      <c r="P153" s="262"/>
      <c r="Q153" s="173">
        <f t="shared" si="52"/>
        <v>2000</v>
      </c>
      <c r="R153" s="173">
        <f t="shared" si="53"/>
        <v>0</v>
      </c>
      <c r="T153" s="9"/>
    </row>
    <row r="154" spans="1:20" s="3" customFormat="1" ht="13.9" customHeight="1" x14ac:dyDescent="0.2">
      <c r="A154" s="448"/>
      <c r="B154" s="145"/>
      <c r="C154" s="146" t="s">
        <v>185</v>
      </c>
      <c r="D154" s="148">
        <v>6500</v>
      </c>
      <c r="E154" s="261"/>
      <c r="F154" s="173">
        <f t="shared" si="54"/>
        <v>650</v>
      </c>
      <c r="G154" s="149">
        <v>0</v>
      </c>
      <c r="H154" s="150">
        <v>0</v>
      </c>
      <c r="I154" s="150">
        <f t="shared" si="50"/>
        <v>0</v>
      </c>
      <c r="J154" s="150">
        <v>229.535</v>
      </c>
      <c r="K154" s="150">
        <v>0</v>
      </c>
      <c r="L154" s="151">
        <f t="shared" si="51"/>
        <v>-229.535</v>
      </c>
      <c r="M154" s="147">
        <v>0</v>
      </c>
      <c r="N154" s="147">
        <v>0</v>
      </c>
      <c r="O154" s="148">
        <v>6500</v>
      </c>
      <c r="P154" s="262"/>
      <c r="Q154" s="173">
        <f t="shared" si="52"/>
        <v>650</v>
      </c>
      <c r="R154" s="173">
        <v>0</v>
      </c>
      <c r="T154" s="9"/>
    </row>
    <row r="155" spans="1:20" s="3" customFormat="1" ht="13.9" customHeight="1" x14ac:dyDescent="0.2">
      <c r="A155" s="448"/>
      <c r="B155" s="145"/>
      <c r="C155" s="146" t="s">
        <v>186</v>
      </c>
      <c r="D155" s="148">
        <v>550</v>
      </c>
      <c r="E155" s="261"/>
      <c r="F155" s="173">
        <f t="shared" si="54"/>
        <v>55</v>
      </c>
      <c r="G155" s="149">
        <v>0</v>
      </c>
      <c r="H155" s="150">
        <v>0</v>
      </c>
      <c r="I155" s="150">
        <f t="shared" si="50"/>
        <v>0</v>
      </c>
      <c r="J155" s="150">
        <v>20.66</v>
      </c>
      <c r="K155" s="150">
        <v>0</v>
      </c>
      <c r="L155" s="151">
        <f t="shared" si="51"/>
        <v>-20.66</v>
      </c>
      <c r="M155" s="147">
        <v>0</v>
      </c>
      <c r="N155" s="147">
        <v>0</v>
      </c>
      <c r="O155" s="148">
        <v>550</v>
      </c>
      <c r="P155" s="262"/>
      <c r="Q155" s="173">
        <f t="shared" si="52"/>
        <v>55</v>
      </c>
      <c r="R155" s="173">
        <f t="shared" si="53"/>
        <v>0</v>
      </c>
      <c r="T155" s="9"/>
    </row>
    <row r="156" spans="1:20" s="3" customFormat="1" ht="13.9" customHeight="1" x14ac:dyDescent="0.2">
      <c r="A156" s="448"/>
      <c r="B156" s="145"/>
      <c r="C156" s="146" t="s">
        <v>187</v>
      </c>
      <c r="D156" s="148">
        <v>1000</v>
      </c>
      <c r="E156" s="261"/>
      <c r="F156" s="173">
        <f t="shared" si="54"/>
        <v>100</v>
      </c>
      <c r="G156" s="149">
        <v>0</v>
      </c>
      <c r="H156" s="150">
        <v>0</v>
      </c>
      <c r="I156" s="150">
        <f t="shared" si="50"/>
        <v>0</v>
      </c>
      <c r="J156" s="150">
        <v>37.31</v>
      </c>
      <c r="K156" s="150">
        <v>0</v>
      </c>
      <c r="L156" s="151">
        <f t="shared" si="51"/>
        <v>-37.31</v>
      </c>
      <c r="M156" s="147">
        <v>0</v>
      </c>
      <c r="N156" s="147">
        <v>0</v>
      </c>
      <c r="O156" s="148">
        <v>1000</v>
      </c>
      <c r="P156" s="262"/>
      <c r="Q156" s="173">
        <f t="shared" si="52"/>
        <v>100</v>
      </c>
      <c r="R156" s="173">
        <f t="shared" si="53"/>
        <v>0</v>
      </c>
      <c r="T156" s="9"/>
    </row>
    <row r="157" spans="1:20" s="3" customFormat="1" ht="13.9" customHeight="1" x14ac:dyDescent="0.2">
      <c r="A157" s="448"/>
      <c r="B157" s="145"/>
      <c r="C157" s="146" t="s">
        <v>188</v>
      </c>
      <c r="D157" s="148">
        <v>13670.329</v>
      </c>
      <c r="E157" s="261"/>
      <c r="F157" s="173">
        <f t="shared" si="54"/>
        <v>1367.0328999999999</v>
      </c>
      <c r="G157" s="149">
        <v>0</v>
      </c>
      <c r="H157" s="150">
        <v>0</v>
      </c>
      <c r="I157" s="150">
        <f t="shared" si="50"/>
        <v>0</v>
      </c>
      <c r="J157" s="150">
        <v>541.48599999999999</v>
      </c>
      <c r="K157" s="150">
        <v>0</v>
      </c>
      <c r="L157" s="151">
        <f t="shared" si="51"/>
        <v>-541.48599999999999</v>
      </c>
      <c r="M157" s="147">
        <v>0</v>
      </c>
      <c r="N157" s="147">
        <v>0</v>
      </c>
      <c r="O157" s="148">
        <v>13670.329</v>
      </c>
      <c r="P157" s="262"/>
      <c r="Q157" s="173">
        <f t="shared" si="52"/>
        <v>1367.0328999999999</v>
      </c>
      <c r="R157" s="173">
        <f t="shared" si="53"/>
        <v>0</v>
      </c>
      <c r="T157" s="9"/>
    </row>
    <row r="158" spans="1:20" s="3" customFormat="1" ht="13.9" customHeight="1" x14ac:dyDescent="0.2">
      <c r="A158" s="448"/>
      <c r="B158" s="145"/>
      <c r="C158" s="146" t="s">
        <v>189</v>
      </c>
      <c r="D158" s="148">
        <v>10000</v>
      </c>
      <c r="E158" s="261"/>
      <c r="F158" s="173">
        <f t="shared" si="54"/>
        <v>1000</v>
      </c>
      <c r="G158" s="149">
        <v>0</v>
      </c>
      <c r="H158" s="150">
        <v>0</v>
      </c>
      <c r="I158" s="150">
        <f t="shared" si="50"/>
        <v>0</v>
      </c>
      <c r="J158" s="150">
        <v>396.608</v>
      </c>
      <c r="K158" s="150">
        <v>0</v>
      </c>
      <c r="L158" s="151">
        <f t="shared" si="51"/>
        <v>-396.608</v>
      </c>
      <c r="M158" s="147">
        <v>0</v>
      </c>
      <c r="N158" s="147">
        <v>0</v>
      </c>
      <c r="O158" s="148">
        <v>10000</v>
      </c>
      <c r="P158" s="262"/>
      <c r="Q158" s="173">
        <f t="shared" si="52"/>
        <v>1000</v>
      </c>
      <c r="R158" s="173">
        <f t="shared" si="53"/>
        <v>0</v>
      </c>
      <c r="T158" s="9"/>
    </row>
    <row r="159" spans="1:20" s="3" customFormat="1" ht="13.9" customHeight="1" x14ac:dyDescent="0.2">
      <c r="A159" s="448"/>
      <c r="B159" s="145"/>
      <c r="C159" s="146" t="s">
        <v>190</v>
      </c>
      <c r="D159" s="148">
        <v>7337.415</v>
      </c>
      <c r="E159" s="261"/>
      <c r="F159" s="173">
        <f t="shared" si="54"/>
        <v>733.74149999999997</v>
      </c>
      <c r="G159" s="149">
        <v>0</v>
      </c>
      <c r="H159" s="150">
        <v>0</v>
      </c>
      <c r="I159" s="150">
        <f t="shared" si="50"/>
        <v>0</v>
      </c>
      <c r="J159" s="150">
        <v>258.18</v>
      </c>
      <c r="K159" s="150">
        <v>0</v>
      </c>
      <c r="L159" s="151">
        <f t="shared" si="51"/>
        <v>-258.18</v>
      </c>
      <c r="M159" s="147">
        <v>0</v>
      </c>
      <c r="N159" s="147">
        <v>0</v>
      </c>
      <c r="O159" s="148">
        <v>7337.415</v>
      </c>
      <c r="P159" s="262"/>
      <c r="Q159" s="173">
        <f t="shared" si="52"/>
        <v>733.74149999999997</v>
      </c>
      <c r="R159" s="173">
        <f t="shared" si="53"/>
        <v>0</v>
      </c>
      <c r="T159" s="9"/>
    </row>
    <row r="160" spans="1:20" s="3" customFormat="1" ht="13.9" customHeight="1" x14ac:dyDescent="0.2">
      <c r="A160" s="448"/>
      <c r="B160" s="145"/>
      <c r="C160" s="146" t="s">
        <v>191</v>
      </c>
      <c r="D160" s="148">
        <v>558.85699999999997</v>
      </c>
      <c r="E160" s="261"/>
      <c r="F160" s="173">
        <f t="shared" si="54"/>
        <v>55.8857</v>
      </c>
      <c r="G160" s="149">
        <v>0</v>
      </c>
      <c r="H160" s="150">
        <v>0</v>
      </c>
      <c r="I160" s="150">
        <f t="shared" si="50"/>
        <v>0</v>
      </c>
      <c r="J160" s="150">
        <v>17.516999999999999</v>
      </c>
      <c r="K160" s="150">
        <v>0</v>
      </c>
      <c r="L160" s="151">
        <f t="shared" si="51"/>
        <v>-17.516999999999999</v>
      </c>
      <c r="M160" s="147">
        <v>0</v>
      </c>
      <c r="N160" s="147">
        <v>0</v>
      </c>
      <c r="O160" s="148">
        <v>558.85699999999997</v>
      </c>
      <c r="P160" s="262"/>
      <c r="Q160" s="173">
        <f t="shared" si="52"/>
        <v>55.8857</v>
      </c>
      <c r="R160" s="173">
        <f t="shared" si="53"/>
        <v>0</v>
      </c>
      <c r="T160" s="9"/>
    </row>
    <row r="161" spans="1:21" s="3" customFormat="1" ht="13.9" customHeight="1" x14ac:dyDescent="0.2">
      <c r="A161" s="448"/>
      <c r="B161" s="145"/>
      <c r="C161" s="146" t="s">
        <v>192</v>
      </c>
      <c r="D161" s="148">
        <v>0</v>
      </c>
      <c r="E161" s="261"/>
      <c r="F161" s="173">
        <f t="shared" si="54"/>
        <v>0</v>
      </c>
      <c r="G161" s="149">
        <v>0</v>
      </c>
      <c r="H161" s="150">
        <v>0</v>
      </c>
      <c r="I161" s="150">
        <f t="shared" si="50"/>
        <v>0</v>
      </c>
      <c r="J161" s="150">
        <v>0</v>
      </c>
      <c r="K161" s="150">
        <v>0</v>
      </c>
      <c r="L161" s="151">
        <f t="shared" si="51"/>
        <v>0</v>
      </c>
      <c r="M161" s="147">
        <v>0</v>
      </c>
      <c r="N161" s="147">
        <v>0</v>
      </c>
      <c r="O161" s="148">
        <v>0</v>
      </c>
      <c r="P161" s="262"/>
      <c r="Q161" s="173">
        <f t="shared" si="52"/>
        <v>0</v>
      </c>
      <c r="R161" s="173">
        <f t="shared" si="53"/>
        <v>0</v>
      </c>
      <c r="T161" s="9"/>
    </row>
    <row r="162" spans="1:21" s="3" customFormat="1" ht="13.9" customHeight="1" x14ac:dyDescent="0.2">
      <c r="A162" s="448"/>
      <c r="B162" s="145"/>
      <c r="C162" s="146" t="s">
        <v>193</v>
      </c>
      <c r="D162" s="148">
        <v>3942.2</v>
      </c>
      <c r="E162" s="261"/>
      <c r="F162" s="173">
        <f t="shared" si="54"/>
        <v>394.21999999999997</v>
      </c>
      <c r="G162" s="149">
        <v>0</v>
      </c>
      <c r="H162" s="150">
        <v>0</v>
      </c>
      <c r="I162" s="150">
        <f>(G162-H162)</f>
        <v>0</v>
      </c>
      <c r="J162" s="150">
        <v>138.31399999999999</v>
      </c>
      <c r="K162" s="150">
        <v>0</v>
      </c>
      <c r="L162" s="151">
        <f>I162-J162-K162</f>
        <v>-138.31399999999999</v>
      </c>
      <c r="M162" s="147">
        <v>0</v>
      </c>
      <c r="N162" s="147">
        <v>0</v>
      </c>
      <c r="O162" s="148">
        <v>3942.2</v>
      </c>
      <c r="P162" s="262"/>
      <c r="Q162" s="173">
        <f t="shared" si="52"/>
        <v>394.21999999999997</v>
      </c>
      <c r="R162" s="173">
        <f>(O162/$P$97)-(O162/$E$97)</f>
        <v>0</v>
      </c>
      <c r="T162" s="9"/>
    </row>
    <row r="163" spans="1:21" s="3" customFormat="1" ht="13.9" customHeight="1" x14ac:dyDescent="0.2">
      <c r="A163" s="448"/>
      <c r="B163" s="145"/>
      <c r="C163" s="146" t="s">
        <v>194</v>
      </c>
      <c r="D163" s="148">
        <v>470</v>
      </c>
      <c r="E163" s="261"/>
      <c r="F163" s="173">
        <f t="shared" ref="F163" si="55">+D163/$E$97</f>
        <v>47</v>
      </c>
      <c r="G163" s="149">
        <v>0</v>
      </c>
      <c r="H163" s="150">
        <v>0</v>
      </c>
      <c r="I163" s="150">
        <f t="shared" ref="I163" si="56">(G163-H163)</f>
        <v>0</v>
      </c>
      <c r="J163" s="150">
        <v>17.952000000000002</v>
      </c>
      <c r="K163" s="150">
        <v>0</v>
      </c>
      <c r="L163" s="151">
        <f t="shared" ref="L163" si="57">I163-J163-K163</f>
        <v>-17.952000000000002</v>
      </c>
      <c r="M163" s="147">
        <v>0</v>
      </c>
      <c r="N163" s="147">
        <v>0</v>
      </c>
      <c r="O163" s="148">
        <v>470</v>
      </c>
      <c r="P163" s="262"/>
      <c r="Q163" s="173">
        <f t="shared" ref="Q163:Q167" si="58">+O163/$P$97</f>
        <v>47</v>
      </c>
      <c r="R163" s="173">
        <f t="shared" ref="R163" si="59">(O163/$P$97)-(O163/$E$97)</f>
        <v>0</v>
      </c>
      <c r="T163" s="9"/>
    </row>
    <row r="164" spans="1:21" s="3" customFormat="1" ht="13.9" hidden="1" customHeight="1" x14ac:dyDescent="0.2">
      <c r="A164" s="448"/>
      <c r="B164" s="71" t="s">
        <v>195</v>
      </c>
      <c r="C164" s="270" t="s">
        <v>196</v>
      </c>
      <c r="D164" s="148">
        <v>0</v>
      </c>
      <c r="E164" s="271"/>
      <c r="F164" s="173">
        <f t="shared" ref="F164:F167" si="60">+D164/$P$97</f>
        <v>0</v>
      </c>
      <c r="G164" s="149">
        <v>0</v>
      </c>
      <c r="H164" s="150">
        <v>0</v>
      </c>
      <c r="I164" s="150">
        <v>0</v>
      </c>
      <c r="J164" s="150">
        <v>0</v>
      </c>
      <c r="K164" s="150">
        <v>0</v>
      </c>
      <c r="L164" s="151">
        <v>0</v>
      </c>
      <c r="M164" s="147">
        <v>0</v>
      </c>
      <c r="N164" s="147">
        <v>0</v>
      </c>
      <c r="O164" s="148">
        <v>0</v>
      </c>
      <c r="P164" s="154"/>
      <c r="Q164" s="173">
        <f t="shared" si="58"/>
        <v>0</v>
      </c>
      <c r="R164" s="173">
        <f t="shared" si="53"/>
        <v>0</v>
      </c>
      <c r="T164" s="9"/>
    </row>
    <row r="165" spans="1:21" s="3" customFormat="1" ht="13.9" hidden="1" customHeight="1" x14ac:dyDescent="0.2">
      <c r="A165" s="448"/>
      <c r="B165" s="145"/>
      <c r="C165" s="171" t="s">
        <v>197</v>
      </c>
      <c r="D165" s="148">
        <v>0</v>
      </c>
      <c r="E165" s="172">
        <v>0</v>
      </c>
      <c r="F165" s="173">
        <f t="shared" si="60"/>
        <v>0</v>
      </c>
      <c r="G165" s="149">
        <v>0</v>
      </c>
      <c r="H165" s="150">
        <v>0</v>
      </c>
      <c r="I165" s="150">
        <v>0</v>
      </c>
      <c r="J165" s="150">
        <v>0</v>
      </c>
      <c r="K165" s="150">
        <v>0</v>
      </c>
      <c r="L165" s="151">
        <v>0</v>
      </c>
      <c r="M165" s="147">
        <v>0</v>
      </c>
      <c r="N165" s="147">
        <v>0</v>
      </c>
      <c r="O165" s="148">
        <v>0</v>
      </c>
      <c r="P165" s="154"/>
      <c r="Q165" s="173">
        <f t="shared" si="58"/>
        <v>0</v>
      </c>
      <c r="R165" s="173">
        <f t="shared" si="53"/>
        <v>0</v>
      </c>
      <c r="T165" s="9"/>
    </row>
    <row r="166" spans="1:21" s="3" customFormat="1" ht="13.9" hidden="1" customHeight="1" x14ac:dyDescent="0.2">
      <c r="A166" s="448"/>
      <c r="B166" s="71" t="s">
        <v>198</v>
      </c>
      <c r="C166" s="139" t="s">
        <v>199</v>
      </c>
      <c r="D166" s="148">
        <v>0</v>
      </c>
      <c r="E166" s="141"/>
      <c r="F166" s="173">
        <f t="shared" si="60"/>
        <v>0</v>
      </c>
      <c r="G166" s="149">
        <v>0</v>
      </c>
      <c r="H166" s="150">
        <v>0</v>
      </c>
      <c r="I166" s="150">
        <v>0</v>
      </c>
      <c r="J166" s="150">
        <v>0</v>
      </c>
      <c r="K166" s="150">
        <v>0</v>
      </c>
      <c r="L166" s="151">
        <v>0</v>
      </c>
      <c r="M166" s="147">
        <v>0</v>
      </c>
      <c r="N166" s="147">
        <v>0</v>
      </c>
      <c r="O166" s="148">
        <v>0</v>
      </c>
      <c r="P166" s="154"/>
      <c r="Q166" s="173">
        <f t="shared" si="58"/>
        <v>0</v>
      </c>
      <c r="R166" s="173">
        <f t="shared" si="53"/>
        <v>0</v>
      </c>
      <c r="T166" s="9"/>
    </row>
    <row r="167" spans="1:21" s="3" customFormat="1" ht="13.9" hidden="1" customHeight="1" x14ac:dyDescent="0.2">
      <c r="A167" s="448"/>
      <c r="B167" s="145"/>
      <c r="C167" s="171" t="s">
        <v>200</v>
      </c>
      <c r="D167" s="148">
        <v>0</v>
      </c>
      <c r="E167" s="103">
        <v>0</v>
      </c>
      <c r="F167" s="173">
        <f t="shared" si="60"/>
        <v>0</v>
      </c>
      <c r="G167" s="149">
        <v>0</v>
      </c>
      <c r="H167" s="150">
        <v>0</v>
      </c>
      <c r="I167" s="150">
        <v>0</v>
      </c>
      <c r="J167" s="150">
        <v>0</v>
      </c>
      <c r="K167" s="150">
        <v>0</v>
      </c>
      <c r="L167" s="151">
        <v>0</v>
      </c>
      <c r="M167" s="147">
        <v>0</v>
      </c>
      <c r="N167" s="147">
        <v>0</v>
      </c>
      <c r="O167" s="148">
        <v>0</v>
      </c>
      <c r="P167" s="154"/>
      <c r="Q167" s="173">
        <f t="shared" si="58"/>
        <v>0</v>
      </c>
      <c r="R167" s="173">
        <f t="shared" si="53"/>
        <v>0</v>
      </c>
      <c r="T167" s="9"/>
    </row>
    <row r="168" spans="1:21" s="3" customFormat="1" ht="14.25" customHeight="1" thickBot="1" x14ac:dyDescent="0.25">
      <c r="A168" s="448"/>
      <c r="B168" s="145"/>
      <c r="C168" s="146" t="s">
        <v>201</v>
      </c>
      <c r="D168" s="148">
        <v>739.53599999999994</v>
      </c>
      <c r="E168" s="223"/>
      <c r="F168" s="173">
        <f>+D168/$E$97</f>
        <v>73.953599999999994</v>
      </c>
      <c r="G168" s="149">
        <v>0</v>
      </c>
      <c r="H168" s="150">
        <v>0</v>
      </c>
      <c r="I168" s="150">
        <f>(G168-H168)</f>
        <v>0</v>
      </c>
      <c r="J168" s="150">
        <v>0</v>
      </c>
      <c r="K168" s="150">
        <v>0</v>
      </c>
      <c r="L168" s="151">
        <f t="shared" si="51"/>
        <v>0</v>
      </c>
      <c r="M168" s="147">
        <v>0</v>
      </c>
      <c r="N168" s="147">
        <v>0</v>
      </c>
      <c r="O168" s="148">
        <v>739.53599999999994</v>
      </c>
      <c r="P168" s="272"/>
      <c r="Q168" s="173">
        <f>+O168/$P$97</f>
        <v>73.953599999999994</v>
      </c>
      <c r="R168" s="173">
        <f t="shared" si="53"/>
        <v>0</v>
      </c>
      <c r="T168" s="9"/>
    </row>
    <row r="169" spans="1:21" s="3" customFormat="1" ht="13.9" customHeight="1" x14ac:dyDescent="0.2">
      <c r="A169" s="448"/>
      <c r="B169" s="273" t="s">
        <v>202</v>
      </c>
      <c r="C169" s="274" t="s">
        <v>203</v>
      </c>
      <c r="D169" s="275"/>
      <c r="E169" s="276"/>
      <c r="F169" s="208">
        <f t="shared" ref="F169:N169" si="61">F170+F173</f>
        <v>2076.4500000000003</v>
      </c>
      <c r="G169" s="203">
        <f t="shared" si="61"/>
        <v>0</v>
      </c>
      <c r="H169" s="204">
        <f t="shared" si="61"/>
        <v>0</v>
      </c>
      <c r="I169" s="204">
        <f t="shared" si="61"/>
        <v>0</v>
      </c>
      <c r="J169" s="204">
        <f t="shared" si="61"/>
        <v>24.934999999999999</v>
      </c>
      <c r="K169" s="204">
        <f t="shared" si="61"/>
        <v>0</v>
      </c>
      <c r="L169" s="205">
        <f t="shared" si="61"/>
        <v>-24.934999999999999</v>
      </c>
      <c r="M169" s="206">
        <f t="shared" si="61"/>
        <v>0</v>
      </c>
      <c r="N169" s="206">
        <f t="shared" si="61"/>
        <v>0</v>
      </c>
      <c r="O169" s="206"/>
      <c r="P169" s="207"/>
      <c r="Q169" s="208">
        <f>Q170+Q173</f>
        <v>2076.4500000000003</v>
      </c>
      <c r="R169" s="208">
        <f>R170+R173</f>
        <v>0</v>
      </c>
    </row>
    <row r="170" spans="1:21" s="3" customFormat="1" ht="13.9" customHeight="1" x14ac:dyDescent="0.2">
      <c r="A170" s="448"/>
      <c r="B170" s="145" t="s">
        <v>204</v>
      </c>
      <c r="C170" s="161" t="s">
        <v>55</v>
      </c>
      <c r="D170" s="108">
        <f>SUM(D171:D172)</f>
        <v>2076.4500000000003</v>
      </c>
      <c r="E170" s="277"/>
      <c r="F170" s="104">
        <f t="shared" ref="F170:O170" si="62">SUM(F171:F172)</f>
        <v>2076.4500000000003</v>
      </c>
      <c r="G170" s="105">
        <f t="shared" si="62"/>
        <v>0</v>
      </c>
      <c r="H170" s="106">
        <f t="shared" si="62"/>
        <v>0</v>
      </c>
      <c r="I170" s="106">
        <f t="shared" si="62"/>
        <v>0</v>
      </c>
      <c r="J170" s="106">
        <f>SUM(J171:J172)</f>
        <v>24.934999999999999</v>
      </c>
      <c r="K170" s="106">
        <f t="shared" si="62"/>
        <v>0</v>
      </c>
      <c r="L170" s="107">
        <f t="shared" si="62"/>
        <v>-24.934999999999999</v>
      </c>
      <c r="M170" s="108">
        <f t="shared" si="62"/>
        <v>0</v>
      </c>
      <c r="N170" s="108">
        <f t="shared" si="62"/>
        <v>0</v>
      </c>
      <c r="O170" s="108">
        <f t="shared" si="62"/>
        <v>2076.4500000000003</v>
      </c>
      <c r="P170" s="278"/>
      <c r="Q170" s="104">
        <f>SUM(Q171:Q172)</f>
        <v>2076.4500000000003</v>
      </c>
      <c r="R170" s="104">
        <f>SUM(R171:R172)</f>
        <v>0</v>
      </c>
    </row>
    <row r="171" spans="1:21" s="3" customFormat="1" ht="13.9" customHeight="1" x14ac:dyDescent="0.2">
      <c r="A171" s="448"/>
      <c r="B171" s="145"/>
      <c r="C171" s="146" t="s">
        <v>205</v>
      </c>
      <c r="D171" s="147">
        <v>2076.4500000000003</v>
      </c>
      <c r="E171" s="251">
        <v>1</v>
      </c>
      <c r="F171" s="173">
        <f>D171*$E$171</f>
        <v>2076.4500000000003</v>
      </c>
      <c r="G171" s="231">
        <v>0</v>
      </c>
      <c r="H171" s="150">
        <v>0</v>
      </c>
      <c r="I171" s="150">
        <f>G171-H171</f>
        <v>0</v>
      </c>
      <c r="J171" s="150">
        <v>24.934999999999999</v>
      </c>
      <c r="K171" s="150">
        <v>0</v>
      </c>
      <c r="L171" s="151">
        <f>I171-J171-K171</f>
        <v>-24.934999999999999</v>
      </c>
      <c r="M171" s="147">
        <v>0</v>
      </c>
      <c r="N171" s="147">
        <v>0</v>
      </c>
      <c r="O171" s="147">
        <v>2076.4500000000003</v>
      </c>
      <c r="P171" s="131">
        <v>1</v>
      </c>
      <c r="Q171" s="173">
        <f>O171*$P$171</f>
        <v>2076.4500000000003</v>
      </c>
      <c r="R171" s="173">
        <f>O171*$P$32-O171*$E$32</f>
        <v>0</v>
      </c>
    </row>
    <row r="172" spans="1:21" s="3" customFormat="1" ht="13.9" customHeight="1" thickBot="1" x14ac:dyDescent="0.25">
      <c r="A172" s="448"/>
      <c r="B172" s="145"/>
      <c r="C172" s="146" t="s">
        <v>206</v>
      </c>
      <c r="D172" s="147">
        <v>0</v>
      </c>
      <c r="E172" s="251"/>
      <c r="F172" s="173">
        <f>D172*$P$171</f>
        <v>0</v>
      </c>
      <c r="G172" s="149">
        <v>0</v>
      </c>
      <c r="H172" s="150">
        <v>0</v>
      </c>
      <c r="I172" s="150">
        <v>0</v>
      </c>
      <c r="J172" s="150">
        <v>0</v>
      </c>
      <c r="K172" s="150">
        <v>0</v>
      </c>
      <c r="L172" s="151">
        <f>I172-J172-K172</f>
        <v>0</v>
      </c>
      <c r="M172" s="147">
        <v>0</v>
      </c>
      <c r="N172" s="147">
        <v>0</v>
      </c>
      <c r="O172" s="147">
        <v>0</v>
      </c>
      <c r="P172" s="131"/>
      <c r="Q172" s="173">
        <f>O172*$P$171</f>
        <v>0</v>
      </c>
      <c r="R172" s="173">
        <f>O172*$P$32-O172*$E$32</f>
        <v>0</v>
      </c>
    </row>
    <row r="173" spans="1:21" s="3" customFormat="1" ht="13.9" hidden="1" customHeight="1" x14ac:dyDescent="0.2">
      <c r="A173" s="448"/>
      <c r="B173" s="138" t="s">
        <v>207</v>
      </c>
      <c r="C173" s="175" t="s">
        <v>76</v>
      </c>
      <c r="D173" s="167">
        <f>SUM(D174:D175)</f>
        <v>0</v>
      </c>
      <c r="E173" s="141"/>
      <c r="F173" s="75">
        <f t="shared" ref="F173:O173" si="63">SUM(F174:F175)</f>
        <v>0</v>
      </c>
      <c r="G173" s="187">
        <f t="shared" si="63"/>
        <v>0</v>
      </c>
      <c r="H173" s="179">
        <f t="shared" si="63"/>
        <v>0</v>
      </c>
      <c r="I173" s="179">
        <f t="shared" si="63"/>
        <v>0</v>
      </c>
      <c r="J173" s="179">
        <f t="shared" si="63"/>
        <v>0</v>
      </c>
      <c r="K173" s="179">
        <f t="shared" si="63"/>
        <v>0</v>
      </c>
      <c r="L173" s="188">
        <f t="shared" si="63"/>
        <v>0</v>
      </c>
      <c r="M173" s="167">
        <f t="shared" si="63"/>
        <v>0</v>
      </c>
      <c r="N173" s="167">
        <f t="shared" si="63"/>
        <v>0</v>
      </c>
      <c r="O173" s="167">
        <f t="shared" si="63"/>
        <v>0</v>
      </c>
      <c r="P173" s="143"/>
      <c r="Q173" s="75">
        <f>SUM(Q174:Q175)</f>
        <v>0</v>
      </c>
      <c r="R173" s="177">
        <f>SUM(R174:R175)</f>
        <v>0</v>
      </c>
    </row>
    <row r="174" spans="1:21" ht="13.9" hidden="1" customHeight="1" x14ac:dyDescent="0.2">
      <c r="A174" s="448"/>
      <c r="B174" s="145"/>
      <c r="C174" s="171" t="s">
        <v>208</v>
      </c>
      <c r="D174" s="147">
        <v>0</v>
      </c>
      <c r="E174" s="172">
        <v>0.78249999999999997</v>
      </c>
      <c r="F174" s="173">
        <f>D174/$E$51</f>
        <v>0</v>
      </c>
      <c r="G174" s="149">
        <v>0</v>
      </c>
      <c r="H174" s="150">
        <v>0</v>
      </c>
      <c r="I174" s="150">
        <f>G174-H174</f>
        <v>0</v>
      </c>
      <c r="J174" s="150">
        <v>0</v>
      </c>
      <c r="K174" s="150">
        <v>0</v>
      </c>
      <c r="L174" s="151">
        <f>I174-J174-K174</f>
        <v>0</v>
      </c>
      <c r="M174" s="147">
        <v>0</v>
      </c>
      <c r="N174" s="147">
        <v>0</v>
      </c>
      <c r="O174" s="147">
        <v>0</v>
      </c>
      <c r="P174" s="131">
        <v>0.77969999999999995</v>
      </c>
      <c r="Q174" s="173">
        <f>O174/$E$51</f>
        <v>0</v>
      </c>
      <c r="R174" s="173">
        <f>O174*$P$51-O174*$E$51</f>
        <v>0</v>
      </c>
    </row>
    <row r="175" spans="1:21" ht="13.9" hidden="1" customHeight="1" x14ac:dyDescent="0.2">
      <c r="A175" s="448"/>
      <c r="B175" s="145"/>
      <c r="C175" s="171" t="s">
        <v>209</v>
      </c>
      <c r="D175" s="147">
        <v>0</v>
      </c>
      <c r="E175" s="279"/>
      <c r="F175" s="173">
        <f>D175/$E$51</f>
        <v>0</v>
      </c>
      <c r="G175" s="149">
        <v>0</v>
      </c>
      <c r="H175" s="150">
        <v>0</v>
      </c>
      <c r="I175" s="150">
        <f>G175-H175</f>
        <v>0</v>
      </c>
      <c r="J175" s="150">
        <v>0</v>
      </c>
      <c r="K175" s="150">
        <v>0</v>
      </c>
      <c r="L175" s="151">
        <f>I175-J175-K175</f>
        <v>0</v>
      </c>
      <c r="M175" s="147">
        <v>0</v>
      </c>
      <c r="N175" s="147">
        <v>0</v>
      </c>
      <c r="O175" s="147">
        <v>0</v>
      </c>
      <c r="P175" s="154"/>
      <c r="Q175" s="173">
        <f>O175/$E$51</f>
        <v>0</v>
      </c>
      <c r="R175" s="173">
        <f>O175*$P$51-O175*$E$51</f>
        <v>0</v>
      </c>
    </row>
    <row r="176" spans="1:21" s="289" customFormat="1" ht="13.9" customHeight="1" thickBot="1" x14ac:dyDescent="0.25">
      <c r="A176" s="448"/>
      <c r="B176" s="280" t="s">
        <v>210</v>
      </c>
      <c r="C176" s="281" t="s">
        <v>211</v>
      </c>
      <c r="D176" s="282">
        <v>22809.123</v>
      </c>
      <c r="E176" s="283">
        <v>10</v>
      </c>
      <c r="F176" s="284">
        <f>+D176/E176</f>
        <v>2280.9123</v>
      </c>
      <c r="G176" s="285">
        <v>0</v>
      </c>
      <c r="H176" s="286">
        <v>17400</v>
      </c>
      <c r="I176" s="286">
        <f>G176-H176</f>
        <v>-17400</v>
      </c>
      <c r="J176" s="286">
        <v>0</v>
      </c>
      <c r="K176" s="286">
        <v>0</v>
      </c>
      <c r="L176" s="287">
        <f>I176-J176-K176</f>
        <v>-17400</v>
      </c>
      <c r="M176" s="282">
        <v>0</v>
      </c>
      <c r="N176" s="282">
        <v>0</v>
      </c>
      <c r="O176" s="282">
        <v>5409.1229999999996</v>
      </c>
      <c r="P176" s="288">
        <v>10</v>
      </c>
      <c r="Q176" s="282">
        <f>+O176/P176</f>
        <v>540.91229999999996</v>
      </c>
      <c r="R176" s="284">
        <f>(O176/$P$97)-(O176/$E$97)</f>
        <v>0</v>
      </c>
      <c r="S176" s="3"/>
      <c r="T176" s="3"/>
      <c r="U176" s="3"/>
    </row>
    <row r="177" spans="1:18" ht="13.9" customHeight="1" thickTop="1" x14ac:dyDescent="0.2">
      <c r="A177" s="449" t="s">
        <v>212</v>
      </c>
      <c r="B177" s="290" t="s">
        <v>35</v>
      </c>
      <c r="C177" s="291" t="s">
        <v>36</v>
      </c>
      <c r="D177" s="196"/>
      <c r="E177" s="292"/>
      <c r="F177" s="293">
        <f>F186+F191</f>
        <v>0.86699999999999999</v>
      </c>
      <c r="G177" s="193">
        <f t="shared" ref="G177:O177" si="64">G178+G182+G186+G191</f>
        <v>0</v>
      </c>
      <c r="H177" s="194">
        <f t="shared" si="64"/>
        <v>0</v>
      </c>
      <c r="I177" s="194">
        <f t="shared" si="64"/>
        <v>0</v>
      </c>
      <c r="J177" s="194">
        <f t="shared" si="64"/>
        <v>0</v>
      </c>
      <c r="K177" s="194">
        <f t="shared" si="64"/>
        <v>0</v>
      </c>
      <c r="L177" s="195">
        <f t="shared" si="64"/>
        <v>0</v>
      </c>
      <c r="M177" s="196">
        <f t="shared" si="64"/>
        <v>0</v>
      </c>
      <c r="N177" s="196">
        <f t="shared" si="64"/>
        <v>0</v>
      </c>
      <c r="O177" s="196">
        <f t="shared" si="64"/>
        <v>0.86699999999999999</v>
      </c>
      <c r="P177" s="294"/>
      <c r="Q177" s="192">
        <f>Q178+Q182+Q186+Q191</f>
        <v>0.86699999999999999</v>
      </c>
      <c r="R177" s="198">
        <f>R178+R182+R186+R191</f>
        <v>0</v>
      </c>
    </row>
    <row r="178" spans="1:18" ht="13.9" hidden="1" customHeight="1" x14ac:dyDescent="0.2">
      <c r="A178" s="450"/>
      <c r="B178" s="295" t="s">
        <v>213</v>
      </c>
      <c r="C178" s="211" t="s">
        <v>214</v>
      </c>
      <c r="D178" s="167">
        <f>SUM(D179:D181)</f>
        <v>0</v>
      </c>
      <c r="E178" s="186">
        <v>10.787100000000001</v>
      </c>
      <c r="F178" s="215">
        <f t="shared" ref="F178:O178" si="65">SUM(F179:F181)</f>
        <v>0</v>
      </c>
      <c r="G178" s="187">
        <f t="shared" si="65"/>
        <v>0</v>
      </c>
      <c r="H178" s="179">
        <f t="shared" si="65"/>
        <v>0</v>
      </c>
      <c r="I178" s="179">
        <f t="shared" si="65"/>
        <v>0</v>
      </c>
      <c r="J178" s="179">
        <f t="shared" si="65"/>
        <v>0</v>
      </c>
      <c r="K178" s="179">
        <f t="shared" si="65"/>
        <v>0</v>
      </c>
      <c r="L178" s="188">
        <f t="shared" si="65"/>
        <v>0</v>
      </c>
      <c r="M178" s="167">
        <f t="shared" si="65"/>
        <v>0</v>
      </c>
      <c r="N178" s="167">
        <f t="shared" si="65"/>
        <v>0</v>
      </c>
      <c r="O178" s="170">
        <f t="shared" si="65"/>
        <v>0</v>
      </c>
      <c r="P178" s="296">
        <v>10.544700000000001</v>
      </c>
      <c r="Q178" s="215">
        <f>SUM(Q179:Q181)</f>
        <v>0</v>
      </c>
      <c r="R178" s="177">
        <f>SUM(R179:R181)</f>
        <v>0</v>
      </c>
    </row>
    <row r="179" spans="1:18" ht="13.9" hidden="1" customHeight="1" x14ac:dyDescent="0.2">
      <c r="A179" s="450"/>
      <c r="B179" s="290" t="s">
        <v>215</v>
      </c>
      <c r="C179" s="146" t="s">
        <v>216</v>
      </c>
      <c r="D179" s="233">
        <v>0</v>
      </c>
      <c r="E179" s="297"/>
      <c r="F179" s="234">
        <f>D179/$E$57</f>
        <v>0</v>
      </c>
      <c r="G179" s="231">
        <v>0</v>
      </c>
      <c r="H179" s="232">
        <v>0</v>
      </c>
      <c r="I179" s="232">
        <v>0</v>
      </c>
      <c r="J179" s="232">
        <v>0</v>
      </c>
      <c r="K179" s="232">
        <v>0</v>
      </c>
      <c r="L179" s="298">
        <v>0</v>
      </c>
      <c r="M179" s="233">
        <v>0</v>
      </c>
      <c r="N179" s="233">
        <v>0</v>
      </c>
      <c r="O179" s="299">
        <v>0</v>
      </c>
      <c r="P179" s="278"/>
      <c r="Q179" s="234">
        <f>O179/$P$57</f>
        <v>0</v>
      </c>
      <c r="R179" s="300">
        <f>O179*$E$57-O179*$P$57</f>
        <v>0</v>
      </c>
    </row>
    <row r="180" spans="1:18" ht="13.9" hidden="1" customHeight="1" x14ac:dyDescent="0.2">
      <c r="A180" s="450"/>
      <c r="B180" s="290" t="s">
        <v>217</v>
      </c>
      <c r="C180" s="146" t="s">
        <v>218</v>
      </c>
      <c r="D180" s="147">
        <v>0</v>
      </c>
      <c r="E180" s="297"/>
      <c r="F180" s="221">
        <f>D180/$E$57</f>
        <v>0</v>
      </c>
      <c r="G180" s="149">
        <v>0</v>
      </c>
      <c r="H180" s="150">
        <v>0</v>
      </c>
      <c r="I180" s="150">
        <v>0</v>
      </c>
      <c r="J180" s="150">
        <v>0</v>
      </c>
      <c r="K180" s="150">
        <v>0</v>
      </c>
      <c r="L180" s="151">
        <v>0</v>
      </c>
      <c r="M180" s="147">
        <v>0</v>
      </c>
      <c r="N180" s="147">
        <v>0</v>
      </c>
      <c r="O180" s="301">
        <v>0</v>
      </c>
      <c r="P180" s="278"/>
      <c r="Q180" s="221">
        <f>O180/$P$57</f>
        <v>0</v>
      </c>
      <c r="R180" s="300">
        <f>O180*$E$57-O180*$P$57</f>
        <v>0</v>
      </c>
    </row>
    <row r="181" spans="1:18" ht="13.9" hidden="1" customHeight="1" x14ac:dyDescent="0.2">
      <c r="A181" s="450"/>
      <c r="B181" s="290" t="s">
        <v>219</v>
      </c>
      <c r="C181" s="146" t="s">
        <v>220</v>
      </c>
      <c r="D181" s="233">
        <v>0</v>
      </c>
      <c r="E181" s="302"/>
      <c r="F181" s="221">
        <f>D181/$E$57</f>
        <v>0</v>
      </c>
      <c r="G181" s="231">
        <v>0</v>
      </c>
      <c r="H181" s="232">
        <v>0</v>
      </c>
      <c r="I181" s="232">
        <v>0</v>
      </c>
      <c r="J181" s="232">
        <v>0</v>
      </c>
      <c r="K181" s="232">
        <v>0</v>
      </c>
      <c r="L181" s="151">
        <v>0</v>
      </c>
      <c r="M181" s="233">
        <v>0</v>
      </c>
      <c r="N181" s="233">
        <v>0</v>
      </c>
      <c r="O181" s="303">
        <v>0</v>
      </c>
      <c r="P181" s="246"/>
      <c r="Q181" s="221">
        <f>O181/$P$57</f>
        <v>0</v>
      </c>
      <c r="R181" s="304">
        <f>O181*$E$57-O181*$P$57</f>
        <v>0</v>
      </c>
    </row>
    <row r="182" spans="1:18" ht="13.9" hidden="1" customHeight="1" x14ac:dyDescent="0.2">
      <c r="A182" s="450"/>
      <c r="B182" s="295" t="s">
        <v>221</v>
      </c>
      <c r="C182" s="211" t="s">
        <v>222</v>
      </c>
      <c r="D182" s="167">
        <f>SUM(D183:D185)</f>
        <v>0</v>
      </c>
      <c r="E182" s="186"/>
      <c r="F182" s="180">
        <f t="shared" ref="F182:O182" si="66">SUM(F183:F185)</f>
        <v>0</v>
      </c>
      <c r="G182" s="142">
        <f t="shared" si="66"/>
        <v>0</v>
      </c>
      <c r="H182" s="77">
        <f t="shared" si="66"/>
        <v>0</v>
      </c>
      <c r="I182" s="77">
        <f t="shared" si="66"/>
        <v>0</v>
      </c>
      <c r="J182" s="77">
        <f t="shared" si="66"/>
        <v>0</v>
      </c>
      <c r="K182" s="77">
        <f t="shared" si="66"/>
        <v>0</v>
      </c>
      <c r="L182" s="188">
        <f t="shared" si="66"/>
        <v>0</v>
      </c>
      <c r="M182" s="73">
        <f t="shared" si="66"/>
        <v>0</v>
      </c>
      <c r="N182" s="73">
        <f t="shared" si="66"/>
        <v>0</v>
      </c>
      <c r="O182" s="140">
        <f t="shared" si="66"/>
        <v>0</v>
      </c>
      <c r="P182" s="213"/>
      <c r="Q182" s="75">
        <f>SUM(Q183:Q185)</f>
        <v>0</v>
      </c>
      <c r="R182" s="81">
        <f>SUM(R183:R185)</f>
        <v>0</v>
      </c>
    </row>
    <row r="183" spans="1:18" ht="13.9" hidden="1" customHeight="1" x14ac:dyDescent="0.2">
      <c r="A183" s="450"/>
      <c r="B183" s="290" t="s">
        <v>223</v>
      </c>
      <c r="C183" s="146" t="s">
        <v>102</v>
      </c>
      <c r="D183" s="233">
        <v>0</v>
      </c>
      <c r="E183" s="297"/>
      <c r="F183" s="234">
        <f>D183/$E$57</f>
        <v>0</v>
      </c>
      <c r="G183" s="231">
        <v>0</v>
      </c>
      <c r="H183" s="232">
        <v>0</v>
      </c>
      <c r="I183" s="232">
        <v>0</v>
      </c>
      <c r="J183" s="232">
        <v>0</v>
      </c>
      <c r="K183" s="232">
        <v>0</v>
      </c>
      <c r="L183" s="298">
        <v>0</v>
      </c>
      <c r="M183" s="233">
        <v>0</v>
      </c>
      <c r="N183" s="233">
        <v>0</v>
      </c>
      <c r="O183" s="230">
        <v>0</v>
      </c>
      <c r="P183" s="278"/>
      <c r="Q183" s="234">
        <f>O183/$P$57</f>
        <v>0</v>
      </c>
      <c r="R183" s="300">
        <f>O183*$E$57-O183*$P$57</f>
        <v>0</v>
      </c>
    </row>
    <row r="184" spans="1:18" ht="12.75" hidden="1" customHeight="1" x14ac:dyDescent="0.2">
      <c r="A184" s="450"/>
      <c r="B184" s="290" t="s">
        <v>224</v>
      </c>
      <c r="C184" s="146" t="s">
        <v>106</v>
      </c>
      <c r="D184" s="147">
        <v>0</v>
      </c>
      <c r="E184" s="297"/>
      <c r="F184" s="221">
        <f>D184/$E$57</f>
        <v>0</v>
      </c>
      <c r="G184" s="149">
        <v>0</v>
      </c>
      <c r="H184" s="150">
        <v>0</v>
      </c>
      <c r="I184" s="150">
        <v>0</v>
      </c>
      <c r="J184" s="150">
        <v>0</v>
      </c>
      <c r="K184" s="150">
        <v>0</v>
      </c>
      <c r="L184" s="151">
        <v>0</v>
      </c>
      <c r="M184" s="233">
        <v>0</v>
      </c>
      <c r="N184" s="233">
        <v>0</v>
      </c>
      <c r="O184" s="230">
        <v>0</v>
      </c>
      <c r="P184" s="278"/>
      <c r="Q184" s="221">
        <f>O184/$P$57</f>
        <v>0</v>
      </c>
      <c r="R184" s="300">
        <f>O184*$E$57-O184*$P$57</f>
        <v>0</v>
      </c>
    </row>
    <row r="185" spans="1:18" ht="13.9" hidden="1" customHeight="1" x14ac:dyDescent="0.2">
      <c r="A185" s="450"/>
      <c r="B185" s="290" t="s">
        <v>225</v>
      </c>
      <c r="C185" s="146" t="s">
        <v>220</v>
      </c>
      <c r="D185" s="233">
        <v>0</v>
      </c>
      <c r="E185" s="245"/>
      <c r="F185" s="173">
        <f>D185/$E$57</f>
        <v>0</v>
      </c>
      <c r="G185" s="231">
        <v>0</v>
      </c>
      <c r="H185" s="232">
        <v>0</v>
      </c>
      <c r="I185" s="232">
        <v>0</v>
      </c>
      <c r="J185" s="232">
        <v>0</v>
      </c>
      <c r="K185" s="232">
        <v>0</v>
      </c>
      <c r="L185" s="151">
        <v>0</v>
      </c>
      <c r="M185" s="233">
        <v>0</v>
      </c>
      <c r="N185" s="233">
        <v>0</v>
      </c>
      <c r="O185" s="230">
        <v>0</v>
      </c>
      <c r="P185" s="246"/>
      <c r="Q185" s="221">
        <f>O185/$P$57</f>
        <v>0</v>
      </c>
      <c r="R185" s="305">
        <f>O185*$E$57-O185*$P$57</f>
        <v>0</v>
      </c>
    </row>
    <row r="186" spans="1:18" ht="13.9" hidden="1" customHeight="1" x14ac:dyDescent="0.2">
      <c r="A186" s="450"/>
      <c r="B186" s="306" t="s">
        <v>226</v>
      </c>
      <c r="C186" s="82" t="s">
        <v>227</v>
      </c>
      <c r="D186" s="55">
        <f t="shared" ref="D186" si="67">D187+D189</f>
        <v>0.80700000000000005</v>
      </c>
      <c r="E186" s="307"/>
      <c r="F186" s="219">
        <f>F187+F189</f>
        <v>0.80700000000000005</v>
      </c>
      <c r="G186" s="203">
        <f t="shared" ref="G186:O186" si="68">G187+G189</f>
        <v>0</v>
      </c>
      <c r="H186" s="204">
        <f t="shared" si="68"/>
        <v>0</v>
      </c>
      <c r="I186" s="204">
        <f t="shared" si="68"/>
        <v>0</v>
      </c>
      <c r="J186" s="204">
        <f t="shared" si="68"/>
        <v>0</v>
      </c>
      <c r="K186" s="204">
        <f t="shared" si="68"/>
        <v>0</v>
      </c>
      <c r="L186" s="205">
        <f t="shared" si="68"/>
        <v>0</v>
      </c>
      <c r="M186" s="206">
        <f t="shared" si="68"/>
        <v>0</v>
      </c>
      <c r="N186" s="206">
        <f t="shared" si="68"/>
        <v>0</v>
      </c>
      <c r="O186" s="55">
        <f t="shared" si="68"/>
        <v>0.80700000000000005</v>
      </c>
      <c r="P186" s="260"/>
      <c r="Q186" s="202">
        <f>Q187+Q189</f>
        <v>0.80700000000000005</v>
      </c>
      <c r="R186" s="208">
        <f>R187+R189</f>
        <v>0</v>
      </c>
    </row>
    <row r="187" spans="1:18" ht="13.9" hidden="1" customHeight="1" x14ac:dyDescent="0.2">
      <c r="A187" s="450"/>
      <c r="B187" s="290" t="s">
        <v>228</v>
      </c>
      <c r="C187" s="185" t="s">
        <v>216</v>
      </c>
      <c r="D187" s="108">
        <f t="shared" ref="D187:O187" si="69">SUM(D188:D188)</f>
        <v>0</v>
      </c>
      <c r="E187" s="297"/>
      <c r="F187" s="130">
        <f t="shared" si="69"/>
        <v>0</v>
      </c>
      <c r="G187" s="105">
        <f t="shared" si="69"/>
        <v>0</v>
      </c>
      <c r="H187" s="106">
        <f t="shared" si="69"/>
        <v>0</v>
      </c>
      <c r="I187" s="106">
        <f t="shared" si="69"/>
        <v>0</v>
      </c>
      <c r="J187" s="106">
        <f t="shared" si="69"/>
        <v>0</v>
      </c>
      <c r="K187" s="106">
        <f t="shared" si="69"/>
        <v>0</v>
      </c>
      <c r="L187" s="107">
        <f t="shared" si="69"/>
        <v>0</v>
      </c>
      <c r="M187" s="108">
        <f t="shared" si="69"/>
        <v>0</v>
      </c>
      <c r="N187" s="108">
        <f t="shared" si="69"/>
        <v>0</v>
      </c>
      <c r="O187" s="108">
        <f t="shared" si="69"/>
        <v>0</v>
      </c>
      <c r="P187" s="278"/>
      <c r="Q187" s="130">
        <f>SUM(Q188:Q188)</f>
        <v>0</v>
      </c>
      <c r="R187" s="144">
        <f>SUM(R188:R188)</f>
        <v>0</v>
      </c>
    </row>
    <row r="188" spans="1:18" ht="13.9" hidden="1" customHeight="1" x14ac:dyDescent="0.2">
      <c r="A188" s="450"/>
      <c r="B188" s="308"/>
      <c r="C188" s="146" t="s">
        <v>55</v>
      </c>
      <c r="D188" s="230">
        <v>0</v>
      </c>
      <c r="E188" s="103">
        <v>1</v>
      </c>
      <c r="F188" s="234">
        <f>D188*$E$32</f>
        <v>0</v>
      </c>
      <c r="G188" s="231">
        <v>0</v>
      </c>
      <c r="H188" s="232">
        <v>0</v>
      </c>
      <c r="I188" s="232">
        <f>G188-H188</f>
        <v>0</v>
      </c>
      <c r="J188" s="232">
        <v>0</v>
      </c>
      <c r="K188" s="232">
        <v>0</v>
      </c>
      <c r="L188" s="298">
        <f>I188-J188-K188</f>
        <v>0</v>
      </c>
      <c r="M188" s="233">
        <v>0</v>
      </c>
      <c r="N188" s="233">
        <v>0</v>
      </c>
      <c r="O188" s="230">
        <v>0</v>
      </c>
      <c r="P188" s="131">
        <v>1</v>
      </c>
      <c r="Q188" s="234">
        <f>O188*$P$32</f>
        <v>0</v>
      </c>
      <c r="R188" s="214">
        <f>O188*$E$32-O188*$P$32</f>
        <v>0</v>
      </c>
    </row>
    <row r="189" spans="1:18" ht="13.9" customHeight="1" x14ac:dyDescent="0.2">
      <c r="A189" s="450"/>
      <c r="B189" s="295" t="s">
        <v>229</v>
      </c>
      <c r="C189" s="211" t="s">
        <v>218</v>
      </c>
      <c r="D189" s="140">
        <f t="shared" ref="D189:O189" si="70">SUM(D190:D190)</f>
        <v>0.80700000000000005</v>
      </c>
      <c r="E189" s="186"/>
      <c r="F189" s="309">
        <f t="shared" si="70"/>
        <v>0.80700000000000005</v>
      </c>
      <c r="G189" s="142">
        <f t="shared" si="70"/>
        <v>0</v>
      </c>
      <c r="H189" s="77">
        <f t="shared" si="70"/>
        <v>0</v>
      </c>
      <c r="I189" s="77">
        <f t="shared" si="70"/>
        <v>0</v>
      </c>
      <c r="J189" s="77">
        <f t="shared" si="70"/>
        <v>0</v>
      </c>
      <c r="K189" s="77">
        <f t="shared" si="70"/>
        <v>0</v>
      </c>
      <c r="L189" s="78">
        <f t="shared" si="70"/>
        <v>0</v>
      </c>
      <c r="M189" s="73">
        <f t="shared" si="70"/>
        <v>0</v>
      </c>
      <c r="N189" s="73">
        <f t="shared" si="70"/>
        <v>0</v>
      </c>
      <c r="O189" s="140">
        <f t="shared" si="70"/>
        <v>0.80700000000000005</v>
      </c>
      <c r="P189" s="143"/>
      <c r="Q189" s="309">
        <f>SUM(Q190:Q190)</f>
        <v>0.80700000000000005</v>
      </c>
      <c r="R189" s="81">
        <f>SUM(R190:R190)</f>
        <v>0</v>
      </c>
    </row>
    <row r="190" spans="1:18" s="3" customFormat="1" ht="13.9" customHeight="1" thickBot="1" x14ac:dyDescent="0.25">
      <c r="A190" s="450"/>
      <c r="B190" s="290"/>
      <c r="C190" s="146" t="s">
        <v>55</v>
      </c>
      <c r="D190" s="310">
        <v>0.80700000000000005</v>
      </c>
      <c r="E190" s="223">
        <v>1</v>
      </c>
      <c r="F190" s="234">
        <v>0.80700000000000005</v>
      </c>
      <c r="G190" s="231">
        <v>0</v>
      </c>
      <c r="H190" s="232">
        <v>0</v>
      </c>
      <c r="I190" s="232">
        <f>G190-H190</f>
        <v>0</v>
      </c>
      <c r="J190" s="232">
        <v>0</v>
      </c>
      <c r="K190" s="232">
        <v>0</v>
      </c>
      <c r="L190" s="298">
        <f>I190-J190-K190</f>
        <v>0</v>
      </c>
      <c r="M190" s="233">
        <v>0</v>
      </c>
      <c r="N190" s="233">
        <v>0</v>
      </c>
      <c r="O190" s="234">
        <v>0.80700000000000005</v>
      </c>
      <c r="P190" s="131">
        <v>1</v>
      </c>
      <c r="Q190" s="234">
        <v>0.80700000000000005</v>
      </c>
      <c r="R190" s="214">
        <f>O190*$E$32-O190*$P$32</f>
        <v>0</v>
      </c>
    </row>
    <row r="191" spans="1:18" s="3" customFormat="1" ht="13.9" customHeight="1" x14ac:dyDescent="0.2">
      <c r="A191" s="450"/>
      <c r="B191" s="306" t="s">
        <v>230</v>
      </c>
      <c r="C191" s="82" t="s">
        <v>100</v>
      </c>
      <c r="D191" s="200">
        <f t="shared" ref="D191" si="71">D192+D194</f>
        <v>0.06</v>
      </c>
      <c r="E191" s="201"/>
      <c r="F191" s="219">
        <f t="shared" ref="F191:O191" si="72">F192+F194</f>
        <v>0.06</v>
      </c>
      <c r="G191" s="203">
        <f t="shared" si="72"/>
        <v>0</v>
      </c>
      <c r="H191" s="204">
        <f t="shared" si="72"/>
        <v>0</v>
      </c>
      <c r="I191" s="204">
        <f t="shared" si="72"/>
        <v>0</v>
      </c>
      <c r="J191" s="204">
        <f t="shared" si="72"/>
        <v>0</v>
      </c>
      <c r="K191" s="204">
        <f t="shared" si="72"/>
        <v>0</v>
      </c>
      <c r="L191" s="205">
        <f t="shared" si="72"/>
        <v>0</v>
      </c>
      <c r="M191" s="206">
        <f t="shared" si="72"/>
        <v>0</v>
      </c>
      <c r="N191" s="206">
        <f t="shared" si="72"/>
        <v>0</v>
      </c>
      <c r="O191" s="200">
        <f t="shared" si="72"/>
        <v>0.06</v>
      </c>
      <c r="P191" s="207"/>
      <c r="Q191" s="219">
        <f>Q192+Q194</f>
        <v>0.06</v>
      </c>
      <c r="R191" s="208">
        <f>R192+R194</f>
        <v>0</v>
      </c>
    </row>
    <row r="192" spans="1:18" s="3" customFormat="1" ht="11.25" hidden="1" customHeight="1" x14ac:dyDescent="0.2">
      <c r="A192" s="450"/>
      <c r="B192" s="290" t="s">
        <v>231</v>
      </c>
      <c r="C192" s="185" t="s">
        <v>102</v>
      </c>
      <c r="D192" s="182">
        <f t="shared" ref="D192" si="73">SUM(D193:D193)</f>
        <v>0</v>
      </c>
      <c r="E192" s="172"/>
      <c r="F192" s="250">
        <f>SUM(F199:F199)</f>
        <v>0</v>
      </c>
      <c r="G192" s="163">
        <f t="shared" ref="G192:O192" si="74">SUM(G193:G193)</f>
        <v>0</v>
      </c>
      <c r="H192" s="164">
        <f t="shared" si="74"/>
        <v>0</v>
      </c>
      <c r="I192" s="164">
        <f t="shared" si="74"/>
        <v>0</v>
      </c>
      <c r="J192" s="164">
        <f t="shared" si="74"/>
        <v>0</v>
      </c>
      <c r="K192" s="164">
        <f t="shared" si="74"/>
        <v>0</v>
      </c>
      <c r="L192" s="165">
        <f t="shared" si="74"/>
        <v>0</v>
      </c>
      <c r="M192" s="166">
        <f t="shared" si="74"/>
        <v>0</v>
      </c>
      <c r="N192" s="166">
        <f t="shared" si="74"/>
        <v>0</v>
      </c>
      <c r="O192" s="182">
        <f t="shared" si="74"/>
        <v>0</v>
      </c>
      <c r="P192" s="174"/>
      <c r="Q192" s="250">
        <f>SUM(Q193:Q193)</f>
        <v>0</v>
      </c>
      <c r="R192" s="183">
        <f>SUM(R193:R193)</f>
        <v>0</v>
      </c>
    </row>
    <row r="193" spans="1:21" s="3" customFormat="1" x14ac:dyDescent="0.2">
      <c r="A193" s="450"/>
      <c r="B193" s="290"/>
      <c r="C193" s="146" t="s">
        <v>55</v>
      </c>
      <c r="D193" s="230">
        <v>0</v>
      </c>
      <c r="E193" s="103">
        <v>1</v>
      </c>
      <c r="F193" s="234">
        <f>D193*$E$32</f>
        <v>0</v>
      </c>
      <c r="G193" s="231">
        <v>0</v>
      </c>
      <c r="H193" s="232">
        <v>0</v>
      </c>
      <c r="I193" s="232">
        <f>G193-H193</f>
        <v>0</v>
      </c>
      <c r="J193" s="232">
        <v>0</v>
      </c>
      <c r="K193" s="232">
        <v>0</v>
      </c>
      <c r="L193" s="298">
        <f>I193-J193-K193</f>
        <v>0</v>
      </c>
      <c r="M193" s="233">
        <v>0</v>
      </c>
      <c r="N193" s="233">
        <v>0</v>
      </c>
      <c r="O193" s="230">
        <v>0</v>
      </c>
      <c r="P193" s="131">
        <v>1</v>
      </c>
      <c r="Q193" s="234">
        <f>O193*$P$32</f>
        <v>0</v>
      </c>
      <c r="R193" s="311">
        <f>O193*$E$32-O193*$P$32</f>
        <v>0</v>
      </c>
    </row>
    <row r="194" spans="1:21" s="3" customFormat="1" ht="13.9" customHeight="1" x14ac:dyDescent="0.2">
      <c r="A194" s="450"/>
      <c r="B194" s="295" t="s">
        <v>232</v>
      </c>
      <c r="C194" s="211" t="s">
        <v>106</v>
      </c>
      <c r="D194" s="176">
        <f t="shared" ref="D194:O194" si="75">SUM(D195:D195)</f>
        <v>0.06</v>
      </c>
      <c r="E194" s="186"/>
      <c r="F194" s="75">
        <f t="shared" si="75"/>
        <v>0.06</v>
      </c>
      <c r="G194" s="187">
        <f t="shared" si="75"/>
        <v>0</v>
      </c>
      <c r="H194" s="179">
        <f t="shared" si="75"/>
        <v>0</v>
      </c>
      <c r="I194" s="179">
        <f t="shared" si="75"/>
        <v>0</v>
      </c>
      <c r="J194" s="179">
        <f t="shared" si="75"/>
        <v>0</v>
      </c>
      <c r="K194" s="179">
        <f t="shared" si="75"/>
        <v>0</v>
      </c>
      <c r="L194" s="188">
        <f t="shared" si="75"/>
        <v>0</v>
      </c>
      <c r="M194" s="167">
        <f t="shared" si="75"/>
        <v>0</v>
      </c>
      <c r="N194" s="167">
        <f t="shared" si="75"/>
        <v>0</v>
      </c>
      <c r="O194" s="176">
        <f t="shared" si="75"/>
        <v>0.06</v>
      </c>
      <c r="P194" s="213"/>
      <c r="Q194" s="75">
        <f>SUM(Q195:Q195)</f>
        <v>0.06</v>
      </c>
      <c r="R194" s="177">
        <f>SUM(R195:R195)</f>
        <v>0</v>
      </c>
    </row>
    <row r="195" spans="1:21" s="3" customFormat="1" ht="13.9" customHeight="1" thickBot="1" x14ac:dyDescent="0.25">
      <c r="A195" s="450"/>
      <c r="B195" s="312"/>
      <c r="C195" s="313" t="s">
        <v>55</v>
      </c>
      <c r="D195" s="314">
        <v>0.06</v>
      </c>
      <c r="E195" s="315">
        <v>1</v>
      </c>
      <c r="F195" s="316">
        <f>D195*$E$32</f>
        <v>0.06</v>
      </c>
      <c r="G195" s="317">
        <v>0</v>
      </c>
      <c r="H195" s="318">
        <v>0</v>
      </c>
      <c r="I195" s="318">
        <f>G195-H195</f>
        <v>0</v>
      </c>
      <c r="J195" s="318">
        <v>0</v>
      </c>
      <c r="K195" s="318">
        <v>0</v>
      </c>
      <c r="L195" s="319">
        <f>I195-J195-K195</f>
        <v>0</v>
      </c>
      <c r="M195" s="320">
        <v>0</v>
      </c>
      <c r="N195" s="320">
        <v>0</v>
      </c>
      <c r="O195" s="314">
        <v>0.06</v>
      </c>
      <c r="P195" s="321">
        <v>1</v>
      </c>
      <c r="Q195" s="316">
        <f>O195*$P$32</f>
        <v>0.06</v>
      </c>
      <c r="R195" s="322">
        <f>O195*$E$32-O195*$P$32</f>
        <v>0</v>
      </c>
    </row>
    <row r="196" spans="1:21" s="3" customFormat="1" ht="13.9" hidden="1" customHeight="1" x14ac:dyDescent="0.2">
      <c r="A196" s="450"/>
      <c r="B196" s="323" t="s">
        <v>37</v>
      </c>
      <c r="C196" s="209" t="s">
        <v>38</v>
      </c>
      <c r="D196" s="324"/>
      <c r="E196" s="325"/>
      <c r="F196" s="326">
        <f t="shared" ref="F196:O196" si="76">F197+F200+F203</f>
        <v>0</v>
      </c>
      <c r="G196" s="327">
        <f t="shared" si="76"/>
        <v>0</v>
      </c>
      <c r="H196" s="328">
        <f t="shared" si="76"/>
        <v>0</v>
      </c>
      <c r="I196" s="328">
        <f t="shared" si="76"/>
        <v>0</v>
      </c>
      <c r="J196" s="328">
        <f t="shared" si="76"/>
        <v>0</v>
      </c>
      <c r="K196" s="328">
        <f t="shared" si="76"/>
        <v>0</v>
      </c>
      <c r="L196" s="329">
        <f t="shared" si="76"/>
        <v>0</v>
      </c>
      <c r="M196" s="330">
        <f t="shared" si="76"/>
        <v>0</v>
      </c>
      <c r="N196" s="330">
        <f t="shared" si="76"/>
        <v>0</v>
      </c>
      <c r="O196" s="331">
        <f t="shared" si="76"/>
        <v>0</v>
      </c>
      <c r="P196" s="332"/>
      <c r="Q196" s="326">
        <f>Q197+Q200+Q203</f>
        <v>0</v>
      </c>
      <c r="R196" s="326">
        <f>R197+R200+R203</f>
        <v>0</v>
      </c>
    </row>
    <row r="197" spans="1:21" s="3" customFormat="1" ht="13.9" hidden="1" customHeight="1" x14ac:dyDescent="0.2">
      <c r="A197" s="450"/>
      <c r="B197" s="333" t="s">
        <v>233</v>
      </c>
      <c r="C197" s="211" t="s">
        <v>234</v>
      </c>
      <c r="D197" s="141"/>
      <c r="E197" s="334"/>
      <c r="F197" s="75">
        <f t="shared" ref="F197:O197" si="77">SUM(F198:F199)</f>
        <v>0</v>
      </c>
      <c r="G197" s="187">
        <f t="shared" si="77"/>
        <v>0</v>
      </c>
      <c r="H197" s="179">
        <f t="shared" si="77"/>
        <v>0</v>
      </c>
      <c r="I197" s="179">
        <f t="shared" si="77"/>
        <v>0</v>
      </c>
      <c r="J197" s="179">
        <f t="shared" si="77"/>
        <v>0</v>
      </c>
      <c r="K197" s="179">
        <f t="shared" si="77"/>
        <v>0</v>
      </c>
      <c r="L197" s="188">
        <f t="shared" si="77"/>
        <v>0</v>
      </c>
      <c r="M197" s="167">
        <f t="shared" si="77"/>
        <v>0</v>
      </c>
      <c r="N197" s="167">
        <f t="shared" si="77"/>
        <v>0</v>
      </c>
      <c r="O197" s="176">
        <f t="shared" si="77"/>
        <v>0</v>
      </c>
      <c r="P197" s="213"/>
      <c r="Q197" s="75">
        <f>SUM(Q198:Q199)</f>
        <v>0</v>
      </c>
      <c r="R197" s="177">
        <f>SUM(R198:R199)</f>
        <v>0</v>
      </c>
    </row>
    <row r="198" spans="1:21" s="3" customFormat="1" ht="13.9" hidden="1" customHeight="1" x14ac:dyDescent="0.2">
      <c r="A198" s="450"/>
      <c r="B198" s="333"/>
      <c r="C198" s="229" t="s">
        <v>235</v>
      </c>
      <c r="D198" s="233">
        <v>0</v>
      </c>
      <c r="E198" s="335">
        <v>10.787100000000001</v>
      </c>
      <c r="F198" s="234">
        <f>D198/$E$57</f>
        <v>0</v>
      </c>
      <c r="G198" s="231">
        <v>0</v>
      </c>
      <c r="H198" s="232">
        <v>0</v>
      </c>
      <c r="I198" s="232">
        <f>G198-H198</f>
        <v>0</v>
      </c>
      <c r="J198" s="232">
        <v>0</v>
      </c>
      <c r="K198" s="232">
        <v>0</v>
      </c>
      <c r="L198" s="298">
        <f>I198-J198-K198</f>
        <v>0</v>
      </c>
      <c r="M198" s="233">
        <v>0</v>
      </c>
      <c r="N198" s="233">
        <v>0</v>
      </c>
      <c r="O198" s="230">
        <v>0</v>
      </c>
      <c r="P198" s="174">
        <v>10.544700000000001</v>
      </c>
      <c r="Q198" s="234">
        <f>O198/$P$57</f>
        <v>0</v>
      </c>
      <c r="R198" s="300">
        <f>O198*$E$57-O198*$P$57</f>
        <v>0</v>
      </c>
    </row>
    <row r="199" spans="1:21" s="3" customFormat="1" ht="13.9" hidden="1" customHeight="1" x14ac:dyDescent="0.2">
      <c r="A199" s="450"/>
      <c r="B199" s="333"/>
      <c r="C199" s="229" t="s">
        <v>55</v>
      </c>
      <c r="D199" s="147">
        <v>0</v>
      </c>
      <c r="E199" s="336">
        <v>1</v>
      </c>
      <c r="F199" s="234">
        <f>D199*$E$32</f>
        <v>0</v>
      </c>
      <c r="G199" s="231">
        <v>0</v>
      </c>
      <c r="H199" s="232">
        <v>0</v>
      </c>
      <c r="I199" s="232">
        <f>G199-H199</f>
        <v>0</v>
      </c>
      <c r="J199" s="232">
        <v>0</v>
      </c>
      <c r="K199" s="232">
        <v>0</v>
      </c>
      <c r="L199" s="298">
        <f>I199-J199-K199</f>
        <v>0</v>
      </c>
      <c r="M199" s="233">
        <v>0</v>
      </c>
      <c r="N199" s="233">
        <v>0</v>
      </c>
      <c r="O199" s="230">
        <v>0</v>
      </c>
      <c r="P199" s="131">
        <v>1</v>
      </c>
      <c r="Q199" s="234">
        <f>O199*$P$32</f>
        <v>0</v>
      </c>
      <c r="R199" s="304">
        <f>O199*$E$32-O199*$P$32</f>
        <v>0</v>
      </c>
    </row>
    <row r="200" spans="1:21" s="3" customFormat="1" ht="13.9" hidden="1" customHeight="1" x14ac:dyDescent="0.2">
      <c r="A200" s="450"/>
      <c r="B200" s="337" t="s">
        <v>236</v>
      </c>
      <c r="C200" s="72" t="s">
        <v>237</v>
      </c>
      <c r="D200" s="338"/>
      <c r="E200" s="141"/>
      <c r="F200" s="75">
        <f t="shared" ref="F200:O200" si="78">SUM(F201:F202)</f>
        <v>0</v>
      </c>
      <c r="G200" s="187">
        <f t="shared" si="78"/>
        <v>0</v>
      </c>
      <c r="H200" s="179">
        <f t="shared" si="78"/>
        <v>0</v>
      </c>
      <c r="I200" s="179">
        <f t="shared" si="78"/>
        <v>0</v>
      </c>
      <c r="J200" s="179">
        <f t="shared" si="78"/>
        <v>0</v>
      </c>
      <c r="K200" s="179">
        <f t="shared" si="78"/>
        <v>0</v>
      </c>
      <c r="L200" s="188">
        <f t="shared" si="78"/>
        <v>0</v>
      </c>
      <c r="M200" s="167">
        <f t="shared" si="78"/>
        <v>0</v>
      </c>
      <c r="N200" s="167">
        <f t="shared" si="78"/>
        <v>0</v>
      </c>
      <c r="O200" s="167">
        <f t="shared" si="78"/>
        <v>0</v>
      </c>
      <c r="P200" s="213"/>
      <c r="Q200" s="215">
        <f>SUM(Q201:Q202)</f>
        <v>0</v>
      </c>
      <c r="R200" s="177">
        <f>SUM(R201:R202)</f>
        <v>0</v>
      </c>
    </row>
    <row r="201" spans="1:21" s="3" customFormat="1" ht="13.9" hidden="1" customHeight="1" x14ac:dyDescent="0.2">
      <c r="A201" s="450"/>
      <c r="B201" s="333"/>
      <c r="C201" s="146" t="s">
        <v>235</v>
      </c>
      <c r="D201" s="230">
        <v>0</v>
      </c>
      <c r="E201" s="172">
        <v>10.787100000000001</v>
      </c>
      <c r="F201" s="234">
        <f>D201/$E$57</f>
        <v>0</v>
      </c>
      <c r="G201" s="231">
        <v>0</v>
      </c>
      <c r="H201" s="232">
        <v>0</v>
      </c>
      <c r="I201" s="232">
        <f>G201-H201</f>
        <v>0</v>
      </c>
      <c r="J201" s="232">
        <v>0</v>
      </c>
      <c r="K201" s="232">
        <v>0</v>
      </c>
      <c r="L201" s="298">
        <f>I201-J201-K201</f>
        <v>0</v>
      </c>
      <c r="M201" s="233">
        <v>0</v>
      </c>
      <c r="N201" s="233">
        <v>0</v>
      </c>
      <c r="O201" s="233">
        <v>0</v>
      </c>
      <c r="P201" s="174">
        <v>10.544700000000001</v>
      </c>
      <c r="Q201" s="339">
        <f>O201/$P$57</f>
        <v>0</v>
      </c>
      <c r="R201" s="300">
        <f>O201*$E$57-O201*$P$57</f>
        <v>0</v>
      </c>
    </row>
    <row r="202" spans="1:21" s="3" customFormat="1" ht="13.9" hidden="1" customHeight="1" x14ac:dyDescent="0.2">
      <c r="A202" s="450"/>
      <c r="B202" s="333"/>
      <c r="C202" s="146" t="s">
        <v>55</v>
      </c>
      <c r="D202" s="148">
        <v>0</v>
      </c>
      <c r="E202" s="103">
        <v>1</v>
      </c>
      <c r="F202" s="234">
        <f>D202*$E$32</f>
        <v>0</v>
      </c>
      <c r="G202" s="231">
        <v>0</v>
      </c>
      <c r="H202" s="232">
        <v>0</v>
      </c>
      <c r="I202" s="232">
        <f>G202-H202</f>
        <v>0</v>
      </c>
      <c r="J202" s="232">
        <v>0</v>
      </c>
      <c r="K202" s="232">
        <v>0</v>
      </c>
      <c r="L202" s="298">
        <f>I202-J202-K202</f>
        <v>0</v>
      </c>
      <c r="M202" s="233">
        <v>0</v>
      </c>
      <c r="N202" s="233">
        <v>0</v>
      </c>
      <c r="O202" s="233">
        <v>0</v>
      </c>
      <c r="P202" s="251">
        <v>1</v>
      </c>
      <c r="Q202" s="234">
        <f>O202*$P$32</f>
        <v>0</v>
      </c>
      <c r="R202" s="304">
        <f>O202*$E$32-O202*$P$32</f>
        <v>0</v>
      </c>
    </row>
    <row r="203" spans="1:21" s="3" customFormat="1" ht="13.9" hidden="1" customHeight="1" x14ac:dyDescent="0.2">
      <c r="A203" s="450"/>
      <c r="B203" s="337" t="s">
        <v>238</v>
      </c>
      <c r="C203" s="211" t="s">
        <v>123</v>
      </c>
      <c r="D203" s="338"/>
      <c r="E203" s="340"/>
      <c r="F203" s="215">
        <f t="shared" ref="F203:O203" si="79">SUM(F204:F205)</f>
        <v>0</v>
      </c>
      <c r="G203" s="187">
        <f t="shared" si="79"/>
        <v>0</v>
      </c>
      <c r="H203" s="179">
        <f t="shared" si="79"/>
        <v>0</v>
      </c>
      <c r="I203" s="179">
        <f t="shared" si="79"/>
        <v>0</v>
      </c>
      <c r="J203" s="179">
        <f t="shared" si="79"/>
        <v>0</v>
      </c>
      <c r="K203" s="179">
        <f t="shared" si="79"/>
        <v>0</v>
      </c>
      <c r="L203" s="188">
        <f t="shared" si="79"/>
        <v>0</v>
      </c>
      <c r="M203" s="167">
        <f t="shared" si="79"/>
        <v>0</v>
      </c>
      <c r="N203" s="167">
        <f t="shared" si="79"/>
        <v>0</v>
      </c>
      <c r="O203" s="167">
        <f t="shared" si="79"/>
        <v>0</v>
      </c>
      <c r="P203" s="213"/>
      <c r="Q203" s="215">
        <f>SUM(Q204:Q205)</f>
        <v>0</v>
      </c>
      <c r="R203" s="177">
        <f>SUM(R204:R205)</f>
        <v>0</v>
      </c>
    </row>
    <row r="204" spans="1:21" s="3" customFormat="1" ht="13.9" hidden="1" customHeight="1" x14ac:dyDescent="0.2">
      <c r="A204" s="450"/>
      <c r="B204" s="333"/>
      <c r="C204" s="146" t="s">
        <v>235</v>
      </c>
      <c r="D204" s="233">
        <v>0</v>
      </c>
      <c r="E204" s="172">
        <v>10.787100000000001</v>
      </c>
      <c r="F204" s="339">
        <f>D204/$E$57</f>
        <v>0</v>
      </c>
      <c r="G204" s="231">
        <v>0</v>
      </c>
      <c r="H204" s="232">
        <v>0</v>
      </c>
      <c r="I204" s="232">
        <f>G204-H204</f>
        <v>0</v>
      </c>
      <c r="J204" s="232">
        <v>0</v>
      </c>
      <c r="K204" s="232">
        <v>0</v>
      </c>
      <c r="L204" s="298">
        <f>I204-J204-K204</f>
        <v>0</v>
      </c>
      <c r="M204" s="233">
        <v>0</v>
      </c>
      <c r="N204" s="233">
        <v>0</v>
      </c>
      <c r="O204" s="233">
        <v>0</v>
      </c>
      <c r="P204" s="174">
        <v>10.544700000000001</v>
      </c>
      <c r="Q204" s="339">
        <f>O204/$P$57</f>
        <v>0</v>
      </c>
      <c r="R204" s="300">
        <f>O204*$E$57-O204*$P$57</f>
        <v>0</v>
      </c>
    </row>
    <row r="205" spans="1:21" s="3" customFormat="1" ht="13.9" hidden="1" customHeight="1" x14ac:dyDescent="0.2">
      <c r="A205" s="450"/>
      <c r="B205" s="333"/>
      <c r="C205" s="146" t="s">
        <v>55</v>
      </c>
      <c r="D205" s="147">
        <v>0</v>
      </c>
      <c r="E205" s="341">
        <v>1</v>
      </c>
      <c r="F205" s="234">
        <f>D205*$E$32</f>
        <v>0</v>
      </c>
      <c r="G205" s="231">
        <v>0</v>
      </c>
      <c r="H205" s="232">
        <v>0</v>
      </c>
      <c r="I205" s="232">
        <f>G205-H205</f>
        <v>0</v>
      </c>
      <c r="J205" s="232">
        <v>0</v>
      </c>
      <c r="K205" s="232">
        <v>0</v>
      </c>
      <c r="L205" s="298">
        <f>I205-J205-K205</f>
        <v>0</v>
      </c>
      <c r="M205" s="233">
        <v>0</v>
      </c>
      <c r="N205" s="233">
        <v>0</v>
      </c>
      <c r="O205" s="304">
        <v>0</v>
      </c>
      <c r="P205" s="342">
        <v>1</v>
      </c>
      <c r="Q205" s="234">
        <f>O205*$P$32</f>
        <v>0</v>
      </c>
      <c r="R205" s="304">
        <f>O205*$E$32-O205*$P$32</f>
        <v>0</v>
      </c>
    </row>
    <row r="206" spans="1:21" ht="13.9" hidden="1" customHeight="1" x14ac:dyDescent="0.2">
      <c r="A206" s="450"/>
      <c r="B206" s="337" t="s">
        <v>39</v>
      </c>
      <c r="C206" s="211" t="s">
        <v>40</v>
      </c>
      <c r="D206" s="73">
        <f>SUM(D207:D208)</f>
        <v>0</v>
      </c>
      <c r="E206" s="186">
        <v>10.787100000000001</v>
      </c>
      <c r="F206" s="140">
        <f t="shared" ref="F206:O206" si="80">SUM(F207:F208)</f>
        <v>0</v>
      </c>
      <c r="G206" s="142">
        <f t="shared" si="80"/>
        <v>0</v>
      </c>
      <c r="H206" s="77">
        <f t="shared" si="80"/>
        <v>0</v>
      </c>
      <c r="I206" s="77">
        <f t="shared" si="80"/>
        <v>0</v>
      </c>
      <c r="J206" s="77">
        <f t="shared" si="80"/>
        <v>0</v>
      </c>
      <c r="K206" s="77">
        <f t="shared" si="80"/>
        <v>0</v>
      </c>
      <c r="L206" s="78">
        <f t="shared" si="80"/>
        <v>0</v>
      </c>
      <c r="M206" s="73">
        <f t="shared" si="80"/>
        <v>0</v>
      </c>
      <c r="N206" s="73">
        <f t="shared" si="80"/>
        <v>0</v>
      </c>
      <c r="O206" s="343">
        <f t="shared" si="80"/>
        <v>0</v>
      </c>
      <c r="P206" s="213">
        <v>10.544700000000001</v>
      </c>
      <c r="Q206" s="73">
        <f>SUM(Q207:Q208)</f>
        <v>0</v>
      </c>
      <c r="R206" s="81">
        <f>SUM(R207:R208)</f>
        <v>0</v>
      </c>
    </row>
    <row r="207" spans="1:21" ht="13.9" hidden="1" customHeight="1" x14ac:dyDescent="0.2">
      <c r="A207" s="450"/>
      <c r="B207" s="333"/>
      <c r="C207" s="146" t="s">
        <v>239</v>
      </c>
      <c r="D207" s="233">
        <v>0</v>
      </c>
      <c r="E207" s="172"/>
      <c r="F207" s="339">
        <f>D207/$E$57</f>
        <v>0</v>
      </c>
      <c r="G207" s="231">
        <v>0</v>
      </c>
      <c r="H207" s="232">
        <v>0</v>
      </c>
      <c r="I207" s="232">
        <f>G207-H207</f>
        <v>0</v>
      </c>
      <c r="J207" s="232">
        <v>0</v>
      </c>
      <c r="K207" s="232">
        <v>0</v>
      </c>
      <c r="L207" s="298">
        <f>I207-J207-K207</f>
        <v>0</v>
      </c>
      <c r="M207" s="233">
        <v>0</v>
      </c>
      <c r="N207" s="233">
        <v>0</v>
      </c>
      <c r="O207" s="233">
        <v>0</v>
      </c>
      <c r="P207" s="174"/>
      <c r="Q207" s="339">
        <f>O207/$P$57</f>
        <v>0</v>
      </c>
      <c r="R207" s="214">
        <f>O207*$E$57-O207*$P$57</f>
        <v>0</v>
      </c>
      <c r="S207" s="1"/>
      <c r="T207" s="1"/>
      <c r="U207" s="1"/>
    </row>
    <row r="208" spans="1:21" ht="13.9" hidden="1" customHeight="1" x14ac:dyDescent="0.2">
      <c r="A208" s="451"/>
      <c r="B208" s="333"/>
      <c r="C208" s="146" t="s">
        <v>240</v>
      </c>
      <c r="D208" s="320">
        <v>0</v>
      </c>
      <c r="E208" s="344"/>
      <c r="F208" s="345">
        <f>D208/$E$57</f>
        <v>0</v>
      </c>
      <c r="G208" s="317">
        <v>0</v>
      </c>
      <c r="H208" s="318">
        <v>0</v>
      </c>
      <c r="I208" s="318">
        <f>G208-H208</f>
        <v>0</v>
      </c>
      <c r="J208" s="318">
        <v>0</v>
      </c>
      <c r="K208" s="318">
        <v>0</v>
      </c>
      <c r="L208" s="319">
        <f>I208-J208-K208</f>
        <v>0</v>
      </c>
      <c r="M208" s="320">
        <v>0</v>
      </c>
      <c r="N208" s="320">
        <v>0</v>
      </c>
      <c r="O208" s="320">
        <v>0</v>
      </c>
      <c r="P208" s="346"/>
      <c r="Q208" s="345">
        <f>O208/$P$57</f>
        <v>0</v>
      </c>
      <c r="R208" s="322">
        <f>O208*$E$57-O208*$P$57</f>
        <v>0</v>
      </c>
      <c r="S208" s="1"/>
      <c r="T208" s="1"/>
      <c r="U208" s="1"/>
    </row>
    <row r="209" spans="1:21" ht="16.5" hidden="1" customHeight="1" x14ac:dyDescent="0.2">
      <c r="A209" s="347"/>
      <c r="B209" s="348">
        <v>2.2000000000000002</v>
      </c>
      <c r="C209" s="349" t="s">
        <v>42</v>
      </c>
      <c r="D209" s="350"/>
      <c r="E209" s="350"/>
      <c r="F209" s="198">
        <f t="shared" ref="F209:N209" si="81">F210+F221+F243</f>
        <v>0</v>
      </c>
      <c r="G209" s="193">
        <f t="shared" si="81"/>
        <v>0</v>
      </c>
      <c r="H209" s="194">
        <f t="shared" si="81"/>
        <v>0</v>
      </c>
      <c r="I209" s="194">
        <f t="shared" si="81"/>
        <v>0</v>
      </c>
      <c r="J209" s="194">
        <f t="shared" si="81"/>
        <v>0</v>
      </c>
      <c r="K209" s="194">
        <f t="shared" si="81"/>
        <v>0</v>
      </c>
      <c r="L209" s="195">
        <f t="shared" si="81"/>
        <v>0</v>
      </c>
      <c r="M209" s="196">
        <f t="shared" si="81"/>
        <v>0</v>
      </c>
      <c r="N209" s="196">
        <f t="shared" si="81"/>
        <v>0</v>
      </c>
      <c r="O209" s="351"/>
      <c r="P209" s="352"/>
      <c r="Q209" s="353">
        <f>Q210+Q221+Q243</f>
        <v>0</v>
      </c>
      <c r="R209" s="198">
        <f>R210+R221+R243</f>
        <v>0</v>
      </c>
      <c r="S209" s="1"/>
      <c r="T209" s="1"/>
      <c r="U209" s="1"/>
    </row>
    <row r="210" spans="1:21" ht="13.9" hidden="1" customHeight="1" x14ac:dyDescent="0.2">
      <c r="A210" s="447" t="s">
        <v>241</v>
      </c>
      <c r="B210" s="189" t="s">
        <v>43</v>
      </c>
      <c r="C210" s="354" t="s">
        <v>26</v>
      </c>
      <c r="D210" s="355"/>
      <c r="E210" s="355"/>
      <c r="F210" s="39">
        <f t="shared" ref="F210:N210" si="82">F211+F218</f>
        <v>0</v>
      </c>
      <c r="G210" s="124">
        <f t="shared" si="82"/>
        <v>0</v>
      </c>
      <c r="H210" s="125">
        <f t="shared" si="82"/>
        <v>0</v>
      </c>
      <c r="I210" s="125">
        <f t="shared" si="82"/>
        <v>0</v>
      </c>
      <c r="J210" s="125">
        <f t="shared" si="82"/>
        <v>0</v>
      </c>
      <c r="K210" s="125">
        <f t="shared" si="82"/>
        <v>0</v>
      </c>
      <c r="L210" s="126">
        <f t="shared" si="82"/>
        <v>0</v>
      </c>
      <c r="M210" s="127">
        <f t="shared" si="82"/>
        <v>0</v>
      </c>
      <c r="N210" s="127">
        <f t="shared" si="82"/>
        <v>0</v>
      </c>
      <c r="O210" s="356"/>
      <c r="P210" s="357"/>
      <c r="Q210" s="255">
        <f>Q211+Q218</f>
        <v>0</v>
      </c>
      <c r="R210" s="39">
        <f>R211+R218</f>
        <v>0</v>
      </c>
      <c r="S210" s="1"/>
      <c r="T210" s="1"/>
      <c r="U210" s="1"/>
    </row>
    <row r="211" spans="1:21" ht="13.9" hidden="1" customHeight="1" x14ac:dyDescent="0.2">
      <c r="A211" s="452"/>
      <c r="B211" s="273" t="s">
        <v>242</v>
      </c>
      <c r="C211" s="274" t="s">
        <v>243</v>
      </c>
      <c r="D211" s="307"/>
      <c r="E211" s="307"/>
      <c r="F211" s="51">
        <f t="shared" ref="F211:N211" si="83">F212+F215</f>
        <v>0</v>
      </c>
      <c r="G211" s="110">
        <f t="shared" si="83"/>
        <v>0</v>
      </c>
      <c r="H211" s="53">
        <f t="shared" si="83"/>
        <v>0</v>
      </c>
      <c r="I211" s="53">
        <f t="shared" si="83"/>
        <v>0</v>
      </c>
      <c r="J211" s="53">
        <f t="shared" si="83"/>
        <v>0</v>
      </c>
      <c r="K211" s="53">
        <f t="shared" si="83"/>
        <v>0</v>
      </c>
      <c r="L211" s="54">
        <f t="shared" si="83"/>
        <v>0</v>
      </c>
      <c r="M211" s="55">
        <f t="shared" si="83"/>
        <v>0</v>
      </c>
      <c r="N211" s="55">
        <f t="shared" si="83"/>
        <v>0</v>
      </c>
      <c r="O211" s="358"/>
      <c r="P211" s="56"/>
      <c r="Q211" s="228">
        <f>Q212+Q215</f>
        <v>0</v>
      </c>
      <c r="R211" s="51">
        <f>R212+R215</f>
        <v>0</v>
      </c>
      <c r="S211" s="1"/>
      <c r="T211" s="1"/>
      <c r="U211" s="1"/>
    </row>
    <row r="212" spans="1:21" ht="13.9" hidden="1" customHeight="1" x14ac:dyDescent="0.2">
      <c r="A212" s="452"/>
      <c r="B212" s="145" t="s">
        <v>244</v>
      </c>
      <c r="C212" s="161" t="s">
        <v>55</v>
      </c>
      <c r="D212" s="102">
        <f>SUM(D213:D215)</f>
        <v>0</v>
      </c>
      <c r="E212" s="324"/>
      <c r="F212" s="104">
        <f t="shared" ref="F212:O212" si="84">SUM(F213:F214)</f>
        <v>0</v>
      </c>
      <c r="G212" s="105">
        <f t="shared" si="84"/>
        <v>0</v>
      </c>
      <c r="H212" s="106">
        <f t="shared" si="84"/>
        <v>0</v>
      </c>
      <c r="I212" s="106">
        <f t="shared" si="84"/>
        <v>0</v>
      </c>
      <c r="J212" s="106">
        <f t="shared" si="84"/>
        <v>0</v>
      </c>
      <c r="K212" s="106">
        <f t="shared" si="84"/>
        <v>0</v>
      </c>
      <c r="L212" s="107">
        <f t="shared" si="84"/>
        <v>0</v>
      </c>
      <c r="M212" s="108">
        <f t="shared" si="84"/>
        <v>0</v>
      </c>
      <c r="N212" s="108">
        <f t="shared" si="84"/>
        <v>0</v>
      </c>
      <c r="O212" s="102">
        <f t="shared" si="84"/>
        <v>0</v>
      </c>
      <c r="P212" s="143"/>
      <c r="Q212" s="104">
        <f>SUM(Q213:Q214)</f>
        <v>0</v>
      </c>
      <c r="R212" s="104">
        <f>SUM(R213:R214)</f>
        <v>0</v>
      </c>
      <c r="S212" s="1"/>
      <c r="T212" s="1"/>
      <c r="U212" s="1"/>
    </row>
    <row r="213" spans="1:21" ht="13.9" hidden="1" customHeight="1" x14ac:dyDescent="0.2">
      <c r="A213" s="452"/>
      <c r="B213" s="145"/>
      <c r="C213" s="146" t="s">
        <v>245</v>
      </c>
      <c r="D213" s="147">
        <v>0</v>
      </c>
      <c r="E213" s="243">
        <v>1</v>
      </c>
      <c r="F213" s="173">
        <f>D213*$E$32</f>
        <v>0</v>
      </c>
      <c r="G213" s="149">
        <v>0</v>
      </c>
      <c r="H213" s="150">
        <v>0</v>
      </c>
      <c r="I213" s="150">
        <f>G213-H213</f>
        <v>0</v>
      </c>
      <c r="J213" s="150">
        <v>0</v>
      </c>
      <c r="K213" s="150">
        <v>0</v>
      </c>
      <c r="L213" s="151">
        <f>I213-J213-K213</f>
        <v>0</v>
      </c>
      <c r="M213" s="147">
        <v>0</v>
      </c>
      <c r="N213" s="147">
        <v>0</v>
      </c>
      <c r="O213" s="147">
        <v>0</v>
      </c>
      <c r="P213" s="131">
        <v>1</v>
      </c>
      <c r="Q213" s="173">
        <f>O213</f>
        <v>0</v>
      </c>
      <c r="R213" s="300">
        <f>O213*$E$32-O213*$P$32</f>
        <v>0</v>
      </c>
      <c r="S213" s="1"/>
      <c r="T213" s="1"/>
      <c r="U213" s="1"/>
    </row>
    <row r="214" spans="1:21" ht="13.9" hidden="1" customHeight="1" x14ac:dyDescent="0.2">
      <c r="A214" s="452"/>
      <c r="B214" s="145"/>
      <c r="C214" s="146" t="s">
        <v>246</v>
      </c>
      <c r="D214" s="147">
        <v>0</v>
      </c>
      <c r="E214" s="153"/>
      <c r="F214" s="173">
        <f>D214*$E$32</f>
        <v>0</v>
      </c>
      <c r="G214" s="149">
        <v>0</v>
      </c>
      <c r="H214" s="150">
        <v>0</v>
      </c>
      <c r="I214" s="150">
        <f>G214-H214</f>
        <v>0</v>
      </c>
      <c r="J214" s="150">
        <v>0</v>
      </c>
      <c r="K214" s="150">
        <v>0</v>
      </c>
      <c r="L214" s="151">
        <f>I214-J214-K214</f>
        <v>0</v>
      </c>
      <c r="M214" s="147">
        <v>0</v>
      </c>
      <c r="N214" s="147">
        <v>0</v>
      </c>
      <c r="O214" s="147">
        <v>0</v>
      </c>
      <c r="P214" s="154"/>
      <c r="Q214" s="173">
        <f>O214</f>
        <v>0</v>
      </c>
      <c r="R214" s="304">
        <f>O214*$E$32-O214*$P$32</f>
        <v>0</v>
      </c>
      <c r="S214" s="1"/>
      <c r="T214" s="1"/>
      <c r="U214" s="1"/>
    </row>
    <row r="215" spans="1:21" ht="13.9" hidden="1" customHeight="1" x14ac:dyDescent="0.2">
      <c r="A215" s="452"/>
      <c r="B215" s="71" t="s">
        <v>247</v>
      </c>
      <c r="C215" s="175" t="s">
        <v>76</v>
      </c>
      <c r="D215" s="167">
        <f>SUM(D216:D217)</f>
        <v>0</v>
      </c>
      <c r="E215" s="359"/>
      <c r="F215" s="177">
        <f t="shared" ref="F215:O215" si="85">SUM(F216:F217)</f>
        <v>0</v>
      </c>
      <c r="G215" s="187">
        <f t="shared" si="85"/>
        <v>0</v>
      </c>
      <c r="H215" s="179">
        <f t="shared" si="85"/>
        <v>0</v>
      </c>
      <c r="I215" s="179">
        <f t="shared" si="85"/>
        <v>0</v>
      </c>
      <c r="J215" s="179">
        <f t="shared" si="85"/>
        <v>0</v>
      </c>
      <c r="K215" s="179">
        <f t="shared" si="85"/>
        <v>0</v>
      </c>
      <c r="L215" s="188">
        <f t="shared" si="85"/>
        <v>0</v>
      </c>
      <c r="M215" s="167">
        <f t="shared" si="85"/>
        <v>0</v>
      </c>
      <c r="N215" s="167">
        <f t="shared" si="85"/>
        <v>0</v>
      </c>
      <c r="O215" s="167">
        <f t="shared" si="85"/>
        <v>0</v>
      </c>
      <c r="P215" s="143"/>
      <c r="Q215" s="177">
        <f>SUM(Q216:Q217)</f>
        <v>0</v>
      </c>
      <c r="R215" s="177">
        <f>SUM(R216:R217)</f>
        <v>0</v>
      </c>
      <c r="S215" s="1"/>
      <c r="T215" s="1"/>
      <c r="U215" s="1"/>
    </row>
    <row r="216" spans="1:21" ht="13.9" hidden="1" customHeight="1" x14ac:dyDescent="0.2">
      <c r="A216" s="452"/>
      <c r="B216" s="145"/>
      <c r="C216" s="146" t="s">
        <v>248</v>
      </c>
      <c r="D216" s="147">
        <v>0</v>
      </c>
      <c r="E216" s="172">
        <v>0.78249999999999997</v>
      </c>
      <c r="F216" s="173">
        <f>D216/$E$51</f>
        <v>0</v>
      </c>
      <c r="G216" s="149">
        <v>0</v>
      </c>
      <c r="H216" s="150">
        <v>0</v>
      </c>
      <c r="I216" s="150">
        <f>G216-H216</f>
        <v>0</v>
      </c>
      <c r="J216" s="150">
        <v>0</v>
      </c>
      <c r="K216" s="150">
        <v>0</v>
      </c>
      <c r="L216" s="151">
        <f>I216-J216-K216</f>
        <v>0</v>
      </c>
      <c r="M216" s="147">
        <v>0</v>
      </c>
      <c r="N216" s="147">
        <v>0</v>
      </c>
      <c r="O216" s="147">
        <v>0</v>
      </c>
      <c r="P216" s="131">
        <v>0.77969999999999995</v>
      </c>
      <c r="Q216" s="173">
        <f>O216/$E$51</f>
        <v>0</v>
      </c>
      <c r="R216" s="173">
        <f>O216*$P$51-O216*$E$51</f>
        <v>0</v>
      </c>
      <c r="S216" s="1"/>
      <c r="T216" s="1"/>
      <c r="U216" s="1"/>
    </row>
    <row r="217" spans="1:21" ht="13.9" hidden="1" customHeight="1" x14ac:dyDescent="0.2">
      <c r="A217" s="452"/>
      <c r="B217" s="145"/>
      <c r="C217" s="171" t="s">
        <v>249</v>
      </c>
      <c r="D217" s="147">
        <v>0</v>
      </c>
      <c r="E217" s="153"/>
      <c r="F217" s="173">
        <f>D217/$E$51</f>
        <v>0</v>
      </c>
      <c r="G217" s="149">
        <v>0</v>
      </c>
      <c r="H217" s="150">
        <v>0</v>
      </c>
      <c r="I217" s="150">
        <f>G217-H217</f>
        <v>0</v>
      </c>
      <c r="J217" s="150">
        <v>0</v>
      </c>
      <c r="K217" s="150">
        <v>0</v>
      </c>
      <c r="L217" s="151">
        <f>I217-J217-K217</f>
        <v>0</v>
      </c>
      <c r="M217" s="147">
        <v>0</v>
      </c>
      <c r="N217" s="147">
        <v>0</v>
      </c>
      <c r="O217" s="147">
        <v>0</v>
      </c>
      <c r="P217" s="154"/>
      <c r="Q217" s="173">
        <f>O217/$E$51</f>
        <v>0</v>
      </c>
      <c r="R217" s="173">
        <f>O217*$P$51-O217*$E$51</f>
        <v>0</v>
      </c>
      <c r="S217" s="1"/>
      <c r="T217" s="1"/>
      <c r="U217" s="1"/>
    </row>
    <row r="218" spans="1:21" ht="13.9" hidden="1" customHeight="1" x14ac:dyDescent="0.2">
      <c r="A218" s="452"/>
      <c r="B218" s="360" t="s">
        <v>250</v>
      </c>
      <c r="C218" s="361" t="s">
        <v>251</v>
      </c>
      <c r="D218" s="167">
        <f>SUM(D219:D220)</f>
        <v>0</v>
      </c>
      <c r="E218" s="359"/>
      <c r="F218" s="177">
        <f t="shared" ref="F218:O218" si="86">SUM(F219:F220)</f>
        <v>0</v>
      </c>
      <c r="G218" s="187">
        <f t="shared" si="86"/>
        <v>0</v>
      </c>
      <c r="H218" s="179">
        <f t="shared" si="86"/>
        <v>0</v>
      </c>
      <c r="I218" s="179">
        <f t="shared" si="86"/>
        <v>0</v>
      </c>
      <c r="J218" s="179">
        <f t="shared" si="86"/>
        <v>0</v>
      </c>
      <c r="K218" s="179">
        <f t="shared" si="86"/>
        <v>0</v>
      </c>
      <c r="L218" s="188">
        <f t="shared" si="86"/>
        <v>0</v>
      </c>
      <c r="M218" s="167">
        <f t="shared" si="86"/>
        <v>0</v>
      </c>
      <c r="N218" s="167">
        <f t="shared" si="86"/>
        <v>0</v>
      </c>
      <c r="O218" s="167">
        <f t="shared" si="86"/>
        <v>0</v>
      </c>
      <c r="P218" s="143"/>
      <c r="Q218" s="177">
        <f>SUM(Q219:Q220)</f>
        <v>0</v>
      </c>
      <c r="R218" s="177">
        <f>SUM(R219:R220)</f>
        <v>0</v>
      </c>
      <c r="S218" s="1"/>
      <c r="T218" s="1"/>
      <c r="U218" s="1"/>
    </row>
    <row r="219" spans="1:21" ht="13.9" hidden="1" customHeight="1" x14ac:dyDescent="0.2">
      <c r="A219" s="452"/>
      <c r="B219" s="145"/>
      <c r="C219" s="146" t="s">
        <v>252</v>
      </c>
      <c r="D219" s="147">
        <v>0</v>
      </c>
      <c r="E219" s="172">
        <v>10.787100000000001</v>
      </c>
      <c r="F219" s="173">
        <f>D219/$E$57</f>
        <v>0</v>
      </c>
      <c r="G219" s="149">
        <v>0</v>
      </c>
      <c r="H219" s="150">
        <v>0</v>
      </c>
      <c r="I219" s="150">
        <f>G219-H219</f>
        <v>0</v>
      </c>
      <c r="J219" s="150">
        <v>0</v>
      </c>
      <c r="K219" s="150">
        <v>0</v>
      </c>
      <c r="L219" s="151">
        <f>I219-J219-K219</f>
        <v>0</v>
      </c>
      <c r="M219" s="147">
        <v>0</v>
      </c>
      <c r="N219" s="147">
        <v>0</v>
      </c>
      <c r="O219" s="147">
        <v>0</v>
      </c>
      <c r="P219" s="174">
        <v>10.544700000000001</v>
      </c>
      <c r="Q219" s="173">
        <f>O219/$P$57</f>
        <v>0</v>
      </c>
      <c r="R219" s="300">
        <f>O219*$E$57-O219*$P$57</f>
        <v>0</v>
      </c>
      <c r="S219" s="1"/>
      <c r="T219" s="1"/>
      <c r="U219" s="1"/>
    </row>
    <row r="220" spans="1:21" ht="13.9" hidden="1" customHeight="1" x14ac:dyDescent="0.2">
      <c r="A220" s="453"/>
      <c r="B220" s="145"/>
      <c r="C220" s="146" t="s">
        <v>253</v>
      </c>
      <c r="D220" s="147">
        <v>0</v>
      </c>
      <c r="E220" s="172"/>
      <c r="F220" s="173">
        <f>D220/$E$57</f>
        <v>0</v>
      </c>
      <c r="G220" s="149">
        <v>0</v>
      </c>
      <c r="H220" s="150">
        <v>0</v>
      </c>
      <c r="I220" s="150">
        <f>G220-H220</f>
        <v>0</v>
      </c>
      <c r="J220" s="150">
        <v>0</v>
      </c>
      <c r="K220" s="150">
        <v>0</v>
      </c>
      <c r="L220" s="151">
        <f>I220-J220-K220</f>
        <v>0</v>
      </c>
      <c r="M220" s="147">
        <v>0</v>
      </c>
      <c r="N220" s="147">
        <v>0</v>
      </c>
      <c r="O220" s="147">
        <v>0</v>
      </c>
      <c r="P220" s="154"/>
      <c r="Q220" s="173">
        <f>O220/$E$57</f>
        <v>0</v>
      </c>
      <c r="R220" s="214">
        <f>O220*$E$57-O220*$P$57</f>
        <v>0</v>
      </c>
      <c r="S220" s="1"/>
      <c r="T220" s="1"/>
      <c r="U220" s="1"/>
    </row>
    <row r="221" spans="1:21" ht="13.9" hidden="1" customHeight="1" x14ac:dyDescent="0.2">
      <c r="A221" s="447" t="s">
        <v>254</v>
      </c>
      <c r="B221" s="189" t="s">
        <v>44</v>
      </c>
      <c r="C221" s="354" t="s">
        <v>28</v>
      </c>
      <c r="D221" s="355"/>
      <c r="E221" s="362"/>
      <c r="F221" s="39">
        <f t="shared" ref="F221:N221" si="87">F222+F241</f>
        <v>0</v>
      </c>
      <c r="G221" s="124">
        <f t="shared" si="87"/>
        <v>0</v>
      </c>
      <c r="H221" s="125">
        <f t="shared" si="87"/>
        <v>0</v>
      </c>
      <c r="I221" s="125">
        <f t="shared" si="87"/>
        <v>0</v>
      </c>
      <c r="J221" s="125">
        <f t="shared" si="87"/>
        <v>0</v>
      </c>
      <c r="K221" s="125">
        <f t="shared" si="87"/>
        <v>0</v>
      </c>
      <c r="L221" s="126">
        <f t="shared" si="87"/>
        <v>0</v>
      </c>
      <c r="M221" s="127">
        <f t="shared" si="87"/>
        <v>0</v>
      </c>
      <c r="N221" s="127">
        <f t="shared" si="87"/>
        <v>0</v>
      </c>
      <c r="O221" s="125"/>
      <c r="P221" s="357"/>
      <c r="Q221" s="254">
        <f>Q222+Q241</f>
        <v>0</v>
      </c>
      <c r="R221" s="39">
        <f>R222+R241</f>
        <v>0</v>
      </c>
      <c r="S221" s="1"/>
      <c r="T221" s="1"/>
      <c r="U221" s="1"/>
    </row>
    <row r="222" spans="1:21" ht="13.9" hidden="1" customHeight="1" x14ac:dyDescent="0.2">
      <c r="A222" s="454"/>
      <c r="B222" s="129" t="s">
        <v>255</v>
      </c>
      <c r="C222" s="185" t="s">
        <v>256</v>
      </c>
      <c r="D222" s="297"/>
      <c r="E222" s="277"/>
      <c r="F222" s="104">
        <f t="shared" ref="F222:N222" si="88">F223+F232</f>
        <v>0</v>
      </c>
      <c r="G222" s="105">
        <f t="shared" si="88"/>
        <v>0</v>
      </c>
      <c r="H222" s="106">
        <f t="shared" si="88"/>
        <v>0</v>
      </c>
      <c r="I222" s="106">
        <f t="shared" si="88"/>
        <v>0</v>
      </c>
      <c r="J222" s="106">
        <f t="shared" si="88"/>
        <v>0</v>
      </c>
      <c r="K222" s="106">
        <f t="shared" si="88"/>
        <v>0</v>
      </c>
      <c r="L222" s="107">
        <f t="shared" si="88"/>
        <v>0</v>
      </c>
      <c r="M222" s="108">
        <f t="shared" si="88"/>
        <v>0</v>
      </c>
      <c r="N222" s="108">
        <f t="shared" si="88"/>
        <v>0</v>
      </c>
      <c r="O222" s="363"/>
      <c r="P222" s="109"/>
      <c r="Q222" s="130">
        <f>Q223+Q232</f>
        <v>0</v>
      </c>
      <c r="R222" s="104">
        <f>R223+R232</f>
        <v>0</v>
      </c>
      <c r="S222" s="1"/>
      <c r="T222" s="1"/>
      <c r="U222" s="1"/>
    </row>
    <row r="223" spans="1:21" ht="13.9" hidden="1" customHeight="1" x14ac:dyDescent="0.2">
      <c r="A223" s="454"/>
      <c r="B223" s="199" t="s">
        <v>257</v>
      </c>
      <c r="C223" s="82" t="s">
        <v>258</v>
      </c>
      <c r="D223" s="307"/>
      <c r="E223" s="364"/>
      <c r="F223" s="51">
        <f t="shared" ref="F223:N223" si="89">F224+F227</f>
        <v>0</v>
      </c>
      <c r="G223" s="110">
        <f t="shared" si="89"/>
        <v>0</v>
      </c>
      <c r="H223" s="53">
        <f t="shared" si="89"/>
        <v>0</v>
      </c>
      <c r="I223" s="53">
        <f t="shared" si="89"/>
        <v>0</v>
      </c>
      <c r="J223" s="53">
        <f t="shared" si="89"/>
        <v>0</v>
      </c>
      <c r="K223" s="53">
        <f t="shared" si="89"/>
        <v>0</v>
      </c>
      <c r="L223" s="54">
        <f t="shared" si="89"/>
        <v>0</v>
      </c>
      <c r="M223" s="55">
        <f t="shared" si="89"/>
        <v>0</v>
      </c>
      <c r="N223" s="55">
        <f t="shared" si="89"/>
        <v>0</v>
      </c>
      <c r="O223" s="358"/>
      <c r="P223" s="56"/>
      <c r="Q223" s="228">
        <f>Q224+Q227</f>
        <v>0</v>
      </c>
      <c r="R223" s="51">
        <f>R224+R227</f>
        <v>0</v>
      </c>
      <c r="S223" s="1"/>
      <c r="T223" s="1"/>
      <c r="U223" s="1"/>
    </row>
    <row r="224" spans="1:21" ht="13.9" hidden="1" customHeight="1" x14ac:dyDescent="0.2">
      <c r="A224" s="454"/>
      <c r="B224" s="333" t="s">
        <v>259</v>
      </c>
      <c r="C224" s="365" t="s">
        <v>260</v>
      </c>
      <c r="D224" s="108">
        <f>SUM(D225:D226)</f>
        <v>0</v>
      </c>
      <c r="E224" s="277"/>
      <c r="F224" s="130">
        <f t="shared" ref="F224:O224" si="90">SUM(F225:F226)</f>
        <v>0</v>
      </c>
      <c r="G224" s="105">
        <f t="shared" si="90"/>
        <v>0</v>
      </c>
      <c r="H224" s="106">
        <f t="shared" si="90"/>
        <v>0</v>
      </c>
      <c r="I224" s="106">
        <f t="shared" si="90"/>
        <v>0</v>
      </c>
      <c r="J224" s="106">
        <f t="shared" si="90"/>
        <v>0</v>
      </c>
      <c r="K224" s="106">
        <f t="shared" si="90"/>
        <v>0</v>
      </c>
      <c r="L224" s="107">
        <f t="shared" si="90"/>
        <v>0</v>
      </c>
      <c r="M224" s="108">
        <f t="shared" si="90"/>
        <v>0</v>
      </c>
      <c r="N224" s="108">
        <f t="shared" si="90"/>
        <v>0</v>
      </c>
      <c r="O224" s="102">
        <f t="shared" si="90"/>
        <v>0</v>
      </c>
      <c r="P224" s="109"/>
      <c r="Q224" s="130">
        <f>SUM(Q225:Q226)</f>
        <v>0</v>
      </c>
      <c r="R224" s="104">
        <f>SUM(R225:R226)</f>
        <v>0</v>
      </c>
      <c r="S224" s="1"/>
      <c r="T224" s="1"/>
      <c r="U224" s="1"/>
    </row>
    <row r="225" spans="1:21" ht="13.9" hidden="1" customHeight="1" x14ac:dyDescent="0.2">
      <c r="A225" s="454"/>
      <c r="B225" s="308"/>
      <c r="C225" s="146" t="s">
        <v>261</v>
      </c>
      <c r="D225" s="147">
        <v>0</v>
      </c>
      <c r="E225" s="172">
        <v>0.70009999999999994</v>
      </c>
      <c r="F225" s="173">
        <f>D225/$E$225</f>
        <v>0</v>
      </c>
      <c r="G225" s="149">
        <v>0</v>
      </c>
      <c r="H225" s="150">
        <v>0</v>
      </c>
      <c r="I225" s="150">
        <f>G225-H225</f>
        <v>0</v>
      </c>
      <c r="J225" s="150">
        <v>0</v>
      </c>
      <c r="K225" s="150">
        <v>0</v>
      </c>
      <c r="L225" s="151">
        <f>I225-J225-K225</f>
        <v>0</v>
      </c>
      <c r="M225" s="147">
        <v>0</v>
      </c>
      <c r="N225" s="147">
        <v>0</v>
      </c>
      <c r="O225" s="147">
        <v>0</v>
      </c>
      <c r="P225" s="174">
        <v>0.67300000000000004</v>
      </c>
      <c r="Q225" s="173">
        <f>O225/$P$225</f>
        <v>0</v>
      </c>
      <c r="R225" s="366">
        <f>O225*$E$225-O225*$P$225</f>
        <v>0</v>
      </c>
      <c r="S225" s="1"/>
      <c r="T225" s="1"/>
      <c r="U225" s="1"/>
    </row>
    <row r="226" spans="1:21" ht="13.9" hidden="1" customHeight="1" x14ac:dyDescent="0.2">
      <c r="A226" s="454"/>
      <c r="B226" s="308"/>
      <c r="C226" s="146" t="s">
        <v>262</v>
      </c>
      <c r="D226" s="147">
        <v>0</v>
      </c>
      <c r="E226" s="153"/>
      <c r="F226" s="173">
        <f>D226/$E$225</f>
        <v>0</v>
      </c>
      <c r="G226" s="149">
        <v>0</v>
      </c>
      <c r="H226" s="150">
        <v>0</v>
      </c>
      <c r="I226" s="150">
        <f>G226-H226</f>
        <v>0</v>
      </c>
      <c r="J226" s="150">
        <v>0</v>
      </c>
      <c r="K226" s="150">
        <v>0</v>
      </c>
      <c r="L226" s="151">
        <f>I226-J226-K226</f>
        <v>0</v>
      </c>
      <c r="M226" s="147">
        <v>0</v>
      </c>
      <c r="N226" s="147">
        <v>0</v>
      </c>
      <c r="O226" s="147">
        <v>0</v>
      </c>
      <c r="P226" s="174"/>
      <c r="Q226" s="173">
        <f>O226/$P$225</f>
        <v>0</v>
      </c>
      <c r="R226" s="305">
        <f>O226*$E$225-O226*$P$225</f>
        <v>0</v>
      </c>
      <c r="S226" s="1"/>
      <c r="T226" s="1"/>
      <c r="U226" s="1"/>
    </row>
    <row r="227" spans="1:21" ht="13.9" hidden="1" customHeight="1" x14ac:dyDescent="0.2">
      <c r="A227" s="454"/>
      <c r="B227" s="218" t="s">
        <v>263</v>
      </c>
      <c r="C227" s="82" t="s">
        <v>264</v>
      </c>
      <c r="D227" s="364"/>
      <c r="E227" s="364"/>
      <c r="F227" s="228">
        <f t="shared" ref="F227:N227" si="91">F228+F230</f>
        <v>0</v>
      </c>
      <c r="G227" s="110">
        <f t="shared" si="91"/>
        <v>0</v>
      </c>
      <c r="H227" s="53">
        <f t="shared" si="91"/>
        <v>0</v>
      </c>
      <c r="I227" s="53">
        <f t="shared" si="91"/>
        <v>0</v>
      </c>
      <c r="J227" s="53">
        <f t="shared" si="91"/>
        <v>0</v>
      </c>
      <c r="K227" s="53">
        <f t="shared" si="91"/>
        <v>0</v>
      </c>
      <c r="L227" s="54">
        <f t="shared" si="91"/>
        <v>0</v>
      </c>
      <c r="M227" s="55">
        <f t="shared" si="91"/>
        <v>0</v>
      </c>
      <c r="N227" s="55">
        <f t="shared" si="91"/>
        <v>0</v>
      </c>
      <c r="O227" s="358"/>
      <c r="P227" s="56"/>
      <c r="Q227" s="228">
        <f>Q228+Q230</f>
        <v>0</v>
      </c>
      <c r="R227" s="51">
        <f>R228+R230</f>
        <v>0</v>
      </c>
      <c r="S227" s="1"/>
      <c r="T227" s="1"/>
      <c r="U227" s="1"/>
    </row>
    <row r="228" spans="1:21" ht="13.5" hidden="1" thickTop="1" x14ac:dyDescent="0.2">
      <c r="A228" s="454"/>
      <c r="B228" s="333" t="s">
        <v>265</v>
      </c>
      <c r="C228" s="161" t="s">
        <v>55</v>
      </c>
      <c r="D228" s="102">
        <f>SUM(D229:D229)</f>
        <v>0</v>
      </c>
      <c r="E228" s="324"/>
      <c r="F228" s="104">
        <f t="shared" ref="F228:O228" si="92">SUM(F229:F229)</f>
        <v>0</v>
      </c>
      <c r="G228" s="105">
        <f t="shared" si="92"/>
        <v>0</v>
      </c>
      <c r="H228" s="106">
        <f t="shared" si="92"/>
        <v>0</v>
      </c>
      <c r="I228" s="106">
        <f t="shared" si="92"/>
        <v>0</v>
      </c>
      <c r="J228" s="106">
        <f t="shared" si="92"/>
        <v>0</v>
      </c>
      <c r="K228" s="106">
        <f t="shared" si="92"/>
        <v>0</v>
      </c>
      <c r="L228" s="107">
        <f t="shared" si="92"/>
        <v>0</v>
      </c>
      <c r="M228" s="108">
        <f t="shared" si="92"/>
        <v>0</v>
      </c>
      <c r="N228" s="108">
        <f t="shared" si="92"/>
        <v>0</v>
      </c>
      <c r="O228" s="102">
        <f t="shared" si="92"/>
        <v>0</v>
      </c>
      <c r="P228" s="278"/>
      <c r="Q228" s="104">
        <f>SUM(Q229:Q229)</f>
        <v>0</v>
      </c>
      <c r="R228" s="104">
        <f>SUM(R229:R229)</f>
        <v>0</v>
      </c>
      <c r="S228" s="1"/>
      <c r="T228" s="1"/>
      <c r="U228" s="1"/>
    </row>
    <row r="229" spans="1:21" ht="13.9" hidden="1" customHeight="1" x14ac:dyDescent="0.2">
      <c r="A229" s="454"/>
      <c r="B229" s="308"/>
      <c r="C229" s="146" t="s">
        <v>266</v>
      </c>
      <c r="D229" s="147">
        <v>0</v>
      </c>
      <c r="E229" s="243">
        <v>1</v>
      </c>
      <c r="F229" s="173">
        <f>D229*$E$32</f>
        <v>0</v>
      </c>
      <c r="G229" s="149">
        <v>0</v>
      </c>
      <c r="H229" s="150">
        <v>0</v>
      </c>
      <c r="I229" s="150">
        <f>G229-H229</f>
        <v>0</v>
      </c>
      <c r="J229" s="150">
        <v>0</v>
      </c>
      <c r="K229" s="150">
        <v>0</v>
      </c>
      <c r="L229" s="151">
        <f>I229-J229-K229</f>
        <v>0</v>
      </c>
      <c r="M229" s="147">
        <v>0</v>
      </c>
      <c r="N229" s="147">
        <v>0</v>
      </c>
      <c r="O229" s="147">
        <v>0</v>
      </c>
      <c r="P229" s="244">
        <v>1</v>
      </c>
      <c r="Q229" s="173">
        <f>O229*$P$32</f>
        <v>0</v>
      </c>
      <c r="R229" s="311">
        <f>O229*$E$32-O229*$P$32</f>
        <v>0</v>
      </c>
      <c r="S229" s="1"/>
      <c r="T229" s="1"/>
      <c r="U229" s="1"/>
    </row>
    <row r="230" spans="1:21" ht="13.9" hidden="1" customHeight="1" x14ac:dyDescent="0.2">
      <c r="A230" s="454"/>
      <c r="B230" s="138" t="s">
        <v>267</v>
      </c>
      <c r="C230" s="175" t="s">
        <v>76</v>
      </c>
      <c r="D230" s="167">
        <f>SUM(D231:D231)</f>
        <v>0</v>
      </c>
      <c r="E230" s="359"/>
      <c r="F230" s="177">
        <f t="shared" ref="F230:O230" si="93">SUM(F231:F231)</f>
        <v>0</v>
      </c>
      <c r="G230" s="187">
        <f t="shared" si="93"/>
        <v>0</v>
      </c>
      <c r="H230" s="179">
        <f t="shared" si="93"/>
        <v>0</v>
      </c>
      <c r="I230" s="179">
        <f t="shared" si="93"/>
        <v>0</v>
      </c>
      <c r="J230" s="179">
        <f t="shared" si="93"/>
        <v>0</v>
      </c>
      <c r="K230" s="179">
        <f t="shared" si="93"/>
        <v>0</v>
      </c>
      <c r="L230" s="188">
        <f t="shared" si="93"/>
        <v>0</v>
      </c>
      <c r="M230" s="167">
        <f t="shared" si="93"/>
        <v>0</v>
      </c>
      <c r="N230" s="167">
        <f t="shared" si="93"/>
        <v>0</v>
      </c>
      <c r="O230" s="167">
        <f t="shared" si="93"/>
        <v>0</v>
      </c>
      <c r="P230" s="143"/>
      <c r="Q230" s="177">
        <f>SUM(Q231:Q231)</f>
        <v>0</v>
      </c>
      <c r="R230" s="177">
        <f>SUM(R231:R231)</f>
        <v>0</v>
      </c>
      <c r="S230" s="1"/>
      <c r="T230" s="1"/>
      <c r="U230" s="1"/>
    </row>
    <row r="231" spans="1:21" ht="13.9" hidden="1" customHeight="1" x14ac:dyDescent="0.2">
      <c r="A231" s="454"/>
      <c r="B231" s="333"/>
      <c r="C231" s="146" t="s">
        <v>268</v>
      </c>
      <c r="D231" s="147">
        <v>0</v>
      </c>
      <c r="E231" s="172">
        <v>0.78249999999999997</v>
      </c>
      <c r="F231" s="173">
        <f>D231/$E$51</f>
        <v>0</v>
      </c>
      <c r="G231" s="149">
        <v>0</v>
      </c>
      <c r="H231" s="150">
        <v>0</v>
      </c>
      <c r="I231" s="150">
        <f>G231-H231</f>
        <v>0</v>
      </c>
      <c r="J231" s="150">
        <v>0</v>
      </c>
      <c r="K231" s="150">
        <v>0</v>
      </c>
      <c r="L231" s="151">
        <f>I231-J231-K231</f>
        <v>0</v>
      </c>
      <c r="M231" s="147">
        <v>0</v>
      </c>
      <c r="N231" s="147">
        <v>0</v>
      </c>
      <c r="O231" s="147">
        <v>0</v>
      </c>
      <c r="P231" s="131">
        <v>0.77969999999999995</v>
      </c>
      <c r="Q231" s="173">
        <f>O231/$P$51</f>
        <v>0</v>
      </c>
      <c r="R231" s="214">
        <f>O231*$E$51-O231*$P$51</f>
        <v>0</v>
      </c>
      <c r="S231" s="1"/>
      <c r="T231" s="1"/>
      <c r="U231" s="1"/>
    </row>
    <row r="232" spans="1:21" ht="13.9" hidden="1" customHeight="1" x14ac:dyDescent="0.2">
      <c r="A232" s="454"/>
      <c r="B232" s="367" t="s">
        <v>269</v>
      </c>
      <c r="C232" s="368" t="s">
        <v>270</v>
      </c>
      <c r="D232" s="369"/>
      <c r="E232" s="370"/>
      <c r="F232" s="371">
        <f t="shared" ref="F232:N232" si="94">F233+F238</f>
        <v>0</v>
      </c>
      <c r="G232" s="15">
        <f t="shared" si="94"/>
        <v>0</v>
      </c>
      <c r="H232" s="16">
        <f t="shared" si="94"/>
        <v>0</v>
      </c>
      <c r="I232" s="16">
        <f t="shared" si="94"/>
        <v>0</v>
      </c>
      <c r="J232" s="16">
        <f t="shared" si="94"/>
        <v>0</v>
      </c>
      <c r="K232" s="16">
        <f t="shared" si="94"/>
        <v>0</v>
      </c>
      <c r="L232" s="17">
        <f t="shared" si="94"/>
        <v>0</v>
      </c>
      <c r="M232" s="18">
        <f t="shared" si="94"/>
        <v>0</v>
      </c>
      <c r="N232" s="18">
        <f t="shared" si="94"/>
        <v>0</v>
      </c>
      <c r="O232" s="372"/>
      <c r="P232" s="19"/>
      <c r="Q232" s="371">
        <f>Q233+Q238</f>
        <v>0</v>
      </c>
      <c r="R232" s="14">
        <f>R233+R238</f>
        <v>0</v>
      </c>
      <c r="S232" s="1"/>
      <c r="T232" s="1"/>
      <c r="U232" s="1"/>
    </row>
    <row r="233" spans="1:21" ht="13.9" hidden="1" customHeight="1" x14ac:dyDescent="0.2">
      <c r="A233" s="454"/>
      <c r="B233" s="333" t="s">
        <v>271</v>
      </c>
      <c r="C233" s="185" t="s">
        <v>102</v>
      </c>
      <c r="D233" s="277"/>
      <c r="E233" s="324"/>
      <c r="F233" s="130">
        <f t="shared" ref="F233:N233" si="95">F234+F236</f>
        <v>0</v>
      </c>
      <c r="G233" s="105">
        <f t="shared" si="95"/>
        <v>0</v>
      </c>
      <c r="H233" s="106">
        <f t="shared" si="95"/>
        <v>0</v>
      </c>
      <c r="I233" s="106">
        <f t="shared" si="95"/>
        <v>0</v>
      </c>
      <c r="J233" s="106">
        <f t="shared" si="95"/>
        <v>0</v>
      </c>
      <c r="K233" s="106">
        <f t="shared" si="95"/>
        <v>0</v>
      </c>
      <c r="L233" s="107">
        <f t="shared" si="95"/>
        <v>0</v>
      </c>
      <c r="M233" s="108">
        <f t="shared" si="95"/>
        <v>0</v>
      </c>
      <c r="N233" s="108">
        <f t="shared" si="95"/>
        <v>0</v>
      </c>
      <c r="O233" s="363"/>
      <c r="P233" s="109"/>
      <c r="Q233" s="130">
        <f>Q234+Q236</f>
        <v>0</v>
      </c>
      <c r="R233" s="104">
        <f>R234+R236</f>
        <v>0</v>
      </c>
      <c r="S233" s="1"/>
      <c r="T233" s="1"/>
      <c r="U233" s="1"/>
    </row>
    <row r="234" spans="1:21" ht="13.9" hidden="1" customHeight="1" x14ac:dyDescent="0.2">
      <c r="A234" s="454"/>
      <c r="B234" s="138" t="s">
        <v>272</v>
      </c>
      <c r="C234" s="139" t="s">
        <v>55</v>
      </c>
      <c r="D234" s="140">
        <f>SUM(D235:D235)</f>
        <v>0</v>
      </c>
      <c r="E234" s="141"/>
      <c r="F234" s="81">
        <f t="shared" ref="F234:O234" si="96">SUM(F235:F235)</f>
        <v>0</v>
      </c>
      <c r="G234" s="142">
        <f t="shared" si="96"/>
        <v>0</v>
      </c>
      <c r="H234" s="77">
        <f t="shared" si="96"/>
        <v>0</v>
      </c>
      <c r="I234" s="77">
        <f t="shared" si="96"/>
        <v>0</v>
      </c>
      <c r="J234" s="77">
        <f t="shared" si="96"/>
        <v>0</v>
      </c>
      <c r="K234" s="77">
        <f t="shared" si="96"/>
        <v>0</v>
      </c>
      <c r="L234" s="78">
        <f t="shared" si="96"/>
        <v>0</v>
      </c>
      <c r="M234" s="73">
        <f t="shared" si="96"/>
        <v>0</v>
      </c>
      <c r="N234" s="73">
        <f t="shared" si="96"/>
        <v>0</v>
      </c>
      <c r="O234" s="140">
        <f t="shared" si="96"/>
        <v>0</v>
      </c>
      <c r="P234" s="143"/>
      <c r="Q234" s="81">
        <f>SUM(Q235:Q235)</f>
        <v>0</v>
      </c>
      <c r="R234" s="81">
        <f>SUM(R235:R235)</f>
        <v>0</v>
      </c>
      <c r="S234" s="1"/>
      <c r="T234" s="1"/>
      <c r="U234" s="1"/>
    </row>
    <row r="235" spans="1:21" ht="13.9" hidden="1" customHeight="1" x14ac:dyDescent="0.2">
      <c r="A235" s="454"/>
      <c r="B235" s="308"/>
      <c r="C235" s="146" t="s">
        <v>266</v>
      </c>
      <c r="D235" s="147">
        <v>0</v>
      </c>
      <c r="E235" s="103">
        <v>1</v>
      </c>
      <c r="F235" s="173">
        <f>D235*$E$32</f>
        <v>0</v>
      </c>
      <c r="G235" s="149">
        <v>0</v>
      </c>
      <c r="H235" s="150">
        <v>0</v>
      </c>
      <c r="I235" s="150">
        <f>G235-H235</f>
        <v>0</v>
      </c>
      <c r="J235" s="150">
        <v>0</v>
      </c>
      <c r="K235" s="150">
        <v>0</v>
      </c>
      <c r="L235" s="151">
        <f>I235-J235-K235</f>
        <v>0</v>
      </c>
      <c r="M235" s="147">
        <v>0</v>
      </c>
      <c r="N235" s="147">
        <v>0</v>
      </c>
      <c r="O235" s="147">
        <v>0</v>
      </c>
      <c r="P235" s="131">
        <v>1</v>
      </c>
      <c r="Q235" s="173">
        <f>O235*$P$32</f>
        <v>0</v>
      </c>
      <c r="R235" s="214">
        <f>O235*$E$32-O235*$P$32</f>
        <v>0</v>
      </c>
      <c r="S235" s="1"/>
      <c r="T235" s="1"/>
      <c r="U235" s="1"/>
    </row>
    <row r="236" spans="1:21" ht="13.9" hidden="1" customHeight="1" x14ac:dyDescent="0.2">
      <c r="A236" s="454"/>
      <c r="B236" s="138" t="s">
        <v>273</v>
      </c>
      <c r="C236" s="175" t="s">
        <v>76</v>
      </c>
      <c r="D236" s="167">
        <f>SUM(D237:D237)</f>
        <v>0</v>
      </c>
      <c r="E236" s="359"/>
      <c r="F236" s="177">
        <f t="shared" ref="F236:O236" si="97">SUM(F237:F237)</f>
        <v>0</v>
      </c>
      <c r="G236" s="187">
        <f t="shared" si="97"/>
        <v>0</v>
      </c>
      <c r="H236" s="179">
        <f t="shared" si="97"/>
        <v>0</v>
      </c>
      <c r="I236" s="179">
        <f t="shared" si="97"/>
        <v>0</v>
      </c>
      <c r="J236" s="179">
        <f t="shared" si="97"/>
        <v>0</v>
      </c>
      <c r="K236" s="179">
        <f t="shared" si="97"/>
        <v>0</v>
      </c>
      <c r="L236" s="188">
        <f t="shared" si="97"/>
        <v>0</v>
      </c>
      <c r="M236" s="167">
        <f t="shared" si="97"/>
        <v>0</v>
      </c>
      <c r="N236" s="167">
        <f t="shared" si="97"/>
        <v>0</v>
      </c>
      <c r="O236" s="167">
        <f t="shared" si="97"/>
        <v>0</v>
      </c>
      <c r="P236" s="143"/>
      <c r="Q236" s="177">
        <f>SUM(Q237:Q237)</f>
        <v>0</v>
      </c>
      <c r="R236" s="177">
        <f>SUM(R237:R237)</f>
        <v>0</v>
      </c>
      <c r="S236" s="1"/>
      <c r="T236" s="1"/>
      <c r="U236" s="1"/>
    </row>
    <row r="237" spans="1:21" ht="13.9" hidden="1" customHeight="1" x14ac:dyDescent="0.2">
      <c r="A237" s="454"/>
      <c r="B237" s="333"/>
      <c r="C237" s="146" t="s">
        <v>268</v>
      </c>
      <c r="D237" s="147">
        <v>0</v>
      </c>
      <c r="E237" s="172">
        <v>0.78249999999999997</v>
      </c>
      <c r="F237" s="173">
        <f>D237/$E$51</f>
        <v>0</v>
      </c>
      <c r="G237" s="149">
        <v>0</v>
      </c>
      <c r="H237" s="150">
        <v>0</v>
      </c>
      <c r="I237" s="150">
        <f>G237-H237</f>
        <v>0</v>
      </c>
      <c r="J237" s="150">
        <v>0</v>
      </c>
      <c r="K237" s="150">
        <v>0</v>
      </c>
      <c r="L237" s="151">
        <f>I237-J237-K237</f>
        <v>0</v>
      </c>
      <c r="M237" s="147">
        <v>0</v>
      </c>
      <c r="N237" s="147">
        <v>0</v>
      </c>
      <c r="O237" s="147">
        <v>0</v>
      </c>
      <c r="P237" s="131">
        <v>0.77969999999999995</v>
      </c>
      <c r="Q237" s="173">
        <f>O237/$P$51</f>
        <v>0</v>
      </c>
      <c r="R237" s="214">
        <f>O237*$E$51-O237*$P$51</f>
        <v>0</v>
      </c>
      <c r="S237" s="1"/>
      <c r="T237" s="1"/>
      <c r="U237" s="1"/>
    </row>
    <row r="238" spans="1:21" ht="13.9" hidden="1" customHeight="1" x14ac:dyDescent="0.2">
      <c r="A238" s="454"/>
      <c r="B238" s="218" t="s">
        <v>274</v>
      </c>
      <c r="C238" s="82" t="s">
        <v>220</v>
      </c>
      <c r="D238" s="364"/>
      <c r="E238" s="307"/>
      <c r="F238" s="228">
        <f t="shared" ref="F238:N238" si="98">F239</f>
        <v>0</v>
      </c>
      <c r="G238" s="110">
        <f t="shared" si="98"/>
        <v>0</v>
      </c>
      <c r="H238" s="53">
        <f t="shared" si="98"/>
        <v>0</v>
      </c>
      <c r="I238" s="53">
        <f t="shared" si="98"/>
        <v>0</v>
      </c>
      <c r="J238" s="53">
        <f t="shared" si="98"/>
        <v>0</v>
      </c>
      <c r="K238" s="53">
        <f t="shared" si="98"/>
        <v>0</v>
      </c>
      <c r="L238" s="54">
        <f t="shared" si="98"/>
        <v>0</v>
      </c>
      <c r="M238" s="55">
        <f t="shared" si="98"/>
        <v>0</v>
      </c>
      <c r="N238" s="55">
        <f t="shared" si="98"/>
        <v>0</v>
      </c>
      <c r="O238" s="358"/>
      <c r="P238" s="56"/>
      <c r="Q238" s="228">
        <f>Q239</f>
        <v>0</v>
      </c>
      <c r="R238" s="51">
        <f>R239</f>
        <v>0</v>
      </c>
      <c r="S238" s="1"/>
      <c r="T238" s="1"/>
      <c r="U238" s="1"/>
    </row>
    <row r="239" spans="1:21" ht="13.9" hidden="1" customHeight="1" x14ac:dyDescent="0.2">
      <c r="A239" s="454"/>
      <c r="B239" s="333" t="s">
        <v>275</v>
      </c>
      <c r="C239" s="161" t="s">
        <v>55</v>
      </c>
      <c r="D239" s="102">
        <f>SUM(D240:D240)</f>
        <v>0</v>
      </c>
      <c r="E239" s="297"/>
      <c r="F239" s="130">
        <f t="shared" ref="F239:O239" si="99">SUM(F240:F240)</f>
        <v>0</v>
      </c>
      <c r="G239" s="105">
        <f t="shared" si="99"/>
        <v>0</v>
      </c>
      <c r="H239" s="106">
        <f t="shared" si="99"/>
        <v>0</v>
      </c>
      <c r="I239" s="106">
        <f t="shared" si="99"/>
        <v>0</v>
      </c>
      <c r="J239" s="106">
        <f t="shared" si="99"/>
        <v>0</v>
      </c>
      <c r="K239" s="106">
        <f t="shared" si="99"/>
        <v>0</v>
      </c>
      <c r="L239" s="107">
        <f t="shared" si="99"/>
        <v>0</v>
      </c>
      <c r="M239" s="108">
        <f t="shared" si="99"/>
        <v>0</v>
      </c>
      <c r="N239" s="108">
        <f t="shared" si="99"/>
        <v>0</v>
      </c>
      <c r="O239" s="102">
        <f t="shared" si="99"/>
        <v>0</v>
      </c>
      <c r="P239" s="143"/>
      <c r="Q239" s="81">
        <f>SUM(Q240:Q240)</f>
        <v>0</v>
      </c>
      <c r="R239" s="81">
        <f>SUM(R240:R240)</f>
        <v>0</v>
      </c>
      <c r="S239" s="1"/>
      <c r="T239" s="1"/>
      <c r="U239" s="1"/>
    </row>
    <row r="240" spans="1:21" ht="13.9" hidden="1" customHeight="1" x14ac:dyDescent="0.2">
      <c r="A240" s="454"/>
      <c r="B240" s="308"/>
      <c r="C240" s="146" t="s">
        <v>276</v>
      </c>
      <c r="D240" s="147">
        <v>0</v>
      </c>
      <c r="E240" s="103">
        <v>1</v>
      </c>
      <c r="F240" s="173">
        <f>D240*$E$32</f>
        <v>0</v>
      </c>
      <c r="G240" s="149">
        <v>0</v>
      </c>
      <c r="H240" s="150">
        <v>0</v>
      </c>
      <c r="I240" s="150">
        <f>G240-H240</f>
        <v>0</v>
      </c>
      <c r="J240" s="150">
        <v>0</v>
      </c>
      <c r="K240" s="150">
        <v>0</v>
      </c>
      <c r="L240" s="151">
        <f>I240-J240-K240</f>
        <v>0</v>
      </c>
      <c r="M240" s="147">
        <v>0</v>
      </c>
      <c r="N240" s="147">
        <v>0</v>
      </c>
      <c r="O240" s="147">
        <v>0</v>
      </c>
      <c r="P240" s="131">
        <v>1</v>
      </c>
      <c r="Q240" s="173">
        <f>O240*$P$32</f>
        <v>0</v>
      </c>
      <c r="R240" s="214">
        <f>O240*$E$32-O240*$P$32</f>
        <v>0</v>
      </c>
      <c r="S240" s="1"/>
      <c r="T240" s="1"/>
      <c r="U240" s="1"/>
    </row>
    <row r="241" spans="1:21" ht="13.9" hidden="1" customHeight="1" x14ac:dyDescent="0.2">
      <c r="A241" s="454"/>
      <c r="B241" s="138" t="s">
        <v>277</v>
      </c>
      <c r="C241" s="72" t="s">
        <v>278</v>
      </c>
      <c r="D241" s="140">
        <f>SUM(D242:D242)</f>
        <v>0</v>
      </c>
      <c r="E241" s="141"/>
      <c r="F241" s="81">
        <f t="shared" ref="F241:O241" si="100">SUM(F242:F242)</f>
        <v>0</v>
      </c>
      <c r="G241" s="142">
        <f t="shared" si="100"/>
        <v>0</v>
      </c>
      <c r="H241" s="77">
        <f t="shared" si="100"/>
        <v>0</v>
      </c>
      <c r="I241" s="77">
        <f t="shared" si="100"/>
        <v>0</v>
      </c>
      <c r="J241" s="77">
        <f t="shared" si="100"/>
        <v>0</v>
      </c>
      <c r="K241" s="77">
        <f t="shared" si="100"/>
        <v>0</v>
      </c>
      <c r="L241" s="78">
        <f t="shared" si="100"/>
        <v>0</v>
      </c>
      <c r="M241" s="73">
        <f t="shared" si="100"/>
        <v>0</v>
      </c>
      <c r="N241" s="73">
        <f t="shared" si="100"/>
        <v>0</v>
      </c>
      <c r="O241" s="140">
        <f t="shared" si="100"/>
        <v>0</v>
      </c>
      <c r="P241" s="143"/>
      <c r="Q241" s="81">
        <f>SUM(Q242:Q242)</f>
        <v>0</v>
      </c>
      <c r="R241" s="81">
        <f>SUM(R242:R242)</f>
        <v>0</v>
      </c>
      <c r="S241" s="1"/>
      <c r="T241" s="1"/>
      <c r="U241" s="1"/>
    </row>
    <row r="242" spans="1:21" ht="13.9" hidden="1" customHeight="1" x14ac:dyDescent="0.2">
      <c r="A242" s="454"/>
      <c r="B242" s="333"/>
      <c r="C242" s="146" t="s">
        <v>279</v>
      </c>
      <c r="D242" s="147">
        <v>0</v>
      </c>
      <c r="E242" s="172">
        <v>10.787100000000001</v>
      </c>
      <c r="F242" s="173">
        <f>D242/$E$57</f>
        <v>0</v>
      </c>
      <c r="G242" s="149">
        <v>0</v>
      </c>
      <c r="H242" s="150">
        <v>0</v>
      </c>
      <c r="I242" s="150">
        <f>G242-H242</f>
        <v>0</v>
      </c>
      <c r="J242" s="150">
        <v>0</v>
      </c>
      <c r="K242" s="150">
        <v>0</v>
      </c>
      <c r="L242" s="151">
        <f>I242-J242-K242</f>
        <v>0</v>
      </c>
      <c r="M242" s="147">
        <v>0</v>
      </c>
      <c r="N242" s="147">
        <v>0</v>
      </c>
      <c r="O242" s="147">
        <v>0</v>
      </c>
      <c r="P242" s="174">
        <v>10.544700000000001</v>
      </c>
      <c r="Q242" s="173">
        <f>O242/$P$57</f>
        <v>0</v>
      </c>
      <c r="R242" s="214">
        <f>O242*$E$57-O242*$P$57</f>
        <v>0</v>
      </c>
      <c r="S242" s="1"/>
      <c r="T242" s="1"/>
      <c r="U242" s="1"/>
    </row>
    <row r="243" spans="1:21" ht="13.9" hidden="1" customHeight="1" x14ac:dyDescent="0.2">
      <c r="A243" s="454"/>
      <c r="B243" s="199" t="s">
        <v>45</v>
      </c>
      <c r="C243" s="82" t="s">
        <v>31</v>
      </c>
      <c r="D243" s="307"/>
      <c r="E243" s="307"/>
      <c r="F243" s="228">
        <f t="shared" ref="F243:N243" si="101">F244+F247+F250</f>
        <v>0</v>
      </c>
      <c r="G243" s="110">
        <f t="shared" si="101"/>
        <v>0</v>
      </c>
      <c r="H243" s="53">
        <f t="shared" si="101"/>
        <v>0</v>
      </c>
      <c r="I243" s="53">
        <f t="shared" si="101"/>
        <v>0</v>
      </c>
      <c r="J243" s="53">
        <f t="shared" si="101"/>
        <v>0</v>
      </c>
      <c r="K243" s="53">
        <f t="shared" si="101"/>
        <v>0</v>
      </c>
      <c r="L243" s="54">
        <f t="shared" si="101"/>
        <v>0</v>
      </c>
      <c r="M243" s="55">
        <f t="shared" si="101"/>
        <v>0</v>
      </c>
      <c r="N243" s="55">
        <f t="shared" si="101"/>
        <v>0</v>
      </c>
      <c r="O243" s="358"/>
      <c r="P243" s="56"/>
      <c r="Q243" s="228">
        <f>Q244+Q247+Q250</f>
        <v>0</v>
      </c>
      <c r="R243" s="51">
        <f>R244+R247+R250</f>
        <v>0</v>
      </c>
      <c r="S243" s="1"/>
      <c r="T243" s="1"/>
      <c r="U243" s="1"/>
    </row>
    <row r="244" spans="1:21" ht="13.9" hidden="1" customHeight="1" x14ac:dyDescent="0.2">
      <c r="A244" s="454"/>
      <c r="B244" s="333" t="s">
        <v>280</v>
      </c>
      <c r="C244" s="185" t="s">
        <v>281</v>
      </c>
      <c r="D244" s="277"/>
      <c r="E244" s="297"/>
      <c r="F244" s="130">
        <f t="shared" ref="F244:N244" si="102">SUM(F245:F246)</f>
        <v>0</v>
      </c>
      <c r="G244" s="105">
        <f t="shared" si="102"/>
        <v>0</v>
      </c>
      <c r="H244" s="106">
        <f t="shared" si="102"/>
        <v>0</v>
      </c>
      <c r="I244" s="106">
        <f t="shared" si="102"/>
        <v>0</v>
      </c>
      <c r="J244" s="106">
        <f t="shared" si="102"/>
        <v>0</v>
      </c>
      <c r="K244" s="106">
        <f t="shared" si="102"/>
        <v>0</v>
      </c>
      <c r="L244" s="107">
        <f t="shared" si="102"/>
        <v>0</v>
      </c>
      <c r="M244" s="108">
        <f t="shared" si="102"/>
        <v>0</v>
      </c>
      <c r="N244" s="108">
        <f t="shared" si="102"/>
        <v>0</v>
      </c>
      <c r="O244" s="363"/>
      <c r="P244" s="109"/>
      <c r="Q244" s="130">
        <f>SUM(Q245:Q246)</f>
        <v>0</v>
      </c>
      <c r="R244" s="104">
        <f>SUM(R245:R246)</f>
        <v>0</v>
      </c>
      <c r="S244" s="1"/>
      <c r="T244" s="1"/>
      <c r="U244" s="1"/>
    </row>
    <row r="245" spans="1:21" ht="13.9" hidden="1" customHeight="1" x14ac:dyDescent="0.2">
      <c r="A245" s="454"/>
      <c r="B245" s="333"/>
      <c r="C245" s="146" t="s">
        <v>55</v>
      </c>
      <c r="D245" s="148">
        <v>0</v>
      </c>
      <c r="E245" s="103">
        <v>1</v>
      </c>
      <c r="F245" s="234">
        <f>D245*$E$32</f>
        <v>0</v>
      </c>
      <c r="G245" s="231">
        <v>0</v>
      </c>
      <c r="H245" s="232">
        <v>0</v>
      </c>
      <c r="I245" s="232">
        <f>G245-H245</f>
        <v>0</v>
      </c>
      <c r="J245" s="232">
        <v>0</v>
      </c>
      <c r="K245" s="232">
        <v>0</v>
      </c>
      <c r="L245" s="298">
        <f>I245-J245-K245</f>
        <v>0</v>
      </c>
      <c r="M245" s="233">
        <v>0</v>
      </c>
      <c r="N245" s="233">
        <v>0</v>
      </c>
      <c r="O245" s="300">
        <v>0</v>
      </c>
      <c r="P245" s="373">
        <v>1</v>
      </c>
      <c r="Q245" s="234">
        <f>O245*$P$32</f>
        <v>0</v>
      </c>
      <c r="R245" s="366">
        <f>O245*$E$32-O245*$P$32</f>
        <v>0</v>
      </c>
      <c r="S245" s="1"/>
      <c r="T245" s="1"/>
      <c r="U245" s="1"/>
    </row>
    <row r="246" spans="1:21" ht="13.9" hidden="1" customHeight="1" x14ac:dyDescent="0.2">
      <c r="A246" s="454"/>
      <c r="B246" s="333"/>
      <c r="C246" s="146" t="s">
        <v>76</v>
      </c>
      <c r="D246" s="148">
        <v>0</v>
      </c>
      <c r="E246" s="172">
        <v>0.78249999999999997</v>
      </c>
      <c r="F246" s="221">
        <f>D246/$E$51</f>
        <v>0</v>
      </c>
      <c r="G246" s="149">
        <v>0</v>
      </c>
      <c r="H246" s="150">
        <v>0</v>
      </c>
      <c r="I246" s="150">
        <f>G246-H246</f>
        <v>0</v>
      </c>
      <c r="J246" s="150">
        <v>0</v>
      </c>
      <c r="K246" s="150">
        <v>0</v>
      </c>
      <c r="L246" s="151">
        <f>I246-J246-K246</f>
        <v>0</v>
      </c>
      <c r="M246" s="147">
        <v>0</v>
      </c>
      <c r="N246" s="147">
        <v>0</v>
      </c>
      <c r="O246" s="152">
        <v>0</v>
      </c>
      <c r="P246" s="373">
        <v>0.77969999999999995</v>
      </c>
      <c r="Q246" s="221">
        <f>O246/$P$51</f>
        <v>0</v>
      </c>
      <c r="R246" s="214">
        <f>O246*$E$51-O246*$P$51</f>
        <v>0</v>
      </c>
      <c r="S246" s="1"/>
      <c r="T246" s="1"/>
      <c r="U246" s="1"/>
    </row>
    <row r="247" spans="1:21" ht="13.9" hidden="1" customHeight="1" x14ac:dyDescent="0.2">
      <c r="A247" s="454"/>
      <c r="B247" s="138" t="s">
        <v>282</v>
      </c>
      <c r="C247" s="211" t="s">
        <v>119</v>
      </c>
      <c r="D247" s="338"/>
      <c r="E247" s="141"/>
      <c r="F247" s="309">
        <f t="shared" ref="F247:N247" si="103">SUM(F248:F249)</f>
        <v>0</v>
      </c>
      <c r="G247" s="142">
        <f t="shared" si="103"/>
        <v>0</v>
      </c>
      <c r="H247" s="77">
        <f t="shared" si="103"/>
        <v>0</v>
      </c>
      <c r="I247" s="77">
        <f t="shared" si="103"/>
        <v>0</v>
      </c>
      <c r="J247" s="77">
        <f t="shared" si="103"/>
        <v>0</v>
      </c>
      <c r="K247" s="77">
        <f t="shared" si="103"/>
        <v>0</v>
      </c>
      <c r="L247" s="78">
        <f t="shared" si="103"/>
        <v>0</v>
      </c>
      <c r="M247" s="73">
        <f t="shared" si="103"/>
        <v>0</v>
      </c>
      <c r="N247" s="73">
        <f t="shared" si="103"/>
        <v>0</v>
      </c>
      <c r="O247" s="144"/>
      <c r="P247" s="144"/>
      <c r="Q247" s="309">
        <f>SUM(Q248:Q249)</f>
        <v>0</v>
      </c>
      <c r="R247" s="81">
        <f>SUM(R248:R249)</f>
        <v>0</v>
      </c>
      <c r="S247" s="1"/>
      <c r="T247" s="1"/>
      <c r="U247" s="1"/>
    </row>
    <row r="248" spans="1:21" ht="13.9" hidden="1" customHeight="1" x14ac:dyDescent="0.2">
      <c r="A248" s="454"/>
      <c r="B248" s="333"/>
      <c r="C248" s="146" t="s">
        <v>55</v>
      </c>
      <c r="D248" s="148">
        <v>0</v>
      </c>
      <c r="E248" s="103">
        <v>1</v>
      </c>
      <c r="F248" s="234">
        <f>D248*$E$32</f>
        <v>0</v>
      </c>
      <c r="G248" s="231">
        <v>0</v>
      </c>
      <c r="H248" s="232">
        <v>0</v>
      </c>
      <c r="I248" s="232">
        <f>G248-H248</f>
        <v>0</v>
      </c>
      <c r="J248" s="232">
        <v>0</v>
      </c>
      <c r="K248" s="232">
        <v>0</v>
      </c>
      <c r="L248" s="298">
        <f>I248-J248-K248</f>
        <v>0</v>
      </c>
      <c r="M248" s="233">
        <v>0</v>
      </c>
      <c r="N248" s="233">
        <v>0</v>
      </c>
      <c r="O248" s="300">
        <v>0</v>
      </c>
      <c r="P248" s="373">
        <v>1</v>
      </c>
      <c r="Q248" s="234">
        <f>O248*$P$32</f>
        <v>0</v>
      </c>
      <c r="R248" s="300">
        <f>O248*$E$32-O248*$P$32</f>
        <v>0</v>
      </c>
      <c r="S248" s="1"/>
      <c r="T248" s="1"/>
      <c r="U248" s="1"/>
    </row>
    <row r="249" spans="1:21" ht="13.9" hidden="1" customHeight="1" x14ac:dyDescent="0.2">
      <c r="A249" s="454"/>
      <c r="B249" s="333"/>
      <c r="C249" s="146" t="s">
        <v>76</v>
      </c>
      <c r="D249" s="148">
        <v>0</v>
      </c>
      <c r="E249" s="172">
        <v>0.78249999999999997</v>
      </c>
      <c r="F249" s="221">
        <f>D249/$E$51</f>
        <v>0</v>
      </c>
      <c r="G249" s="149">
        <v>0</v>
      </c>
      <c r="H249" s="150">
        <v>0</v>
      </c>
      <c r="I249" s="150">
        <f>G249-H249</f>
        <v>0</v>
      </c>
      <c r="J249" s="150">
        <v>0</v>
      </c>
      <c r="K249" s="150">
        <v>0</v>
      </c>
      <c r="L249" s="151">
        <f>I249-J249-K249</f>
        <v>0</v>
      </c>
      <c r="M249" s="147">
        <v>0</v>
      </c>
      <c r="N249" s="147">
        <v>0</v>
      </c>
      <c r="O249" s="152">
        <v>0</v>
      </c>
      <c r="P249" s="373">
        <v>0.77969999999999995</v>
      </c>
      <c r="Q249" s="221">
        <f>O249/$P$51</f>
        <v>0</v>
      </c>
      <c r="R249" s="304">
        <f>O249*$E$51-O249*$P$51</f>
        <v>0</v>
      </c>
      <c r="S249" s="1"/>
      <c r="T249" s="1"/>
      <c r="U249" s="1"/>
    </row>
    <row r="250" spans="1:21" ht="13.9" hidden="1" customHeight="1" x14ac:dyDescent="0.2">
      <c r="A250" s="454"/>
      <c r="B250" s="138" t="s">
        <v>283</v>
      </c>
      <c r="C250" s="211" t="s">
        <v>123</v>
      </c>
      <c r="D250" s="338"/>
      <c r="E250" s="340"/>
      <c r="F250" s="81">
        <f t="shared" ref="F250:N250" si="104">SUM(F251:F253)</f>
        <v>0</v>
      </c>
      <c r="G250" s="142">
        <f t="shared" si="104"/>
        <v>0</v>
      </c>
      <c r="H250" s="77">
        <f t="shared" si="104"/>
        <v>0</v>
      </c>
      <c r="I250" s="77">
        <f t="shared" si="104"/>
        <v>0</v>
      </c>
      <c r="J250" s="77">
        <f t="shared" si="104"/>
        <v>0</v>
      </c>
      <c r="K250" s="77">
        <f t="shared" si="104"/>
        <v>0</v>
      </c>
      <c r="L250" s="78">
        <f t="shared" si="104"/>
        <v>0</v>
      </c>
      <c r="M250" s="73">
        <f t="shared" si="104"/>
        <v>0</v>
      </c>
      <c r="N250" s="73">
        <f t="shared" si="104"/>
        <v>0</v>
      </c>
      <c r="O250" s="144"/>
      <c r="P250" s="144"/>
      <c r="Q250" s="309">
        <f>SUM(Q251:Q253)</f>
        <v>0</v>
      </c>
      <c r="R250" s="81">
        <f>SUM(R251:R253)</f>
        <v>0</v>
      </c>
      <c r="S250" s="1"/>
      <c r="T250" s="1"/>
      <c r="U250" s="1"/>
    </row>
    <row r="251" spans="1:21" ht="13.9" hidden="1" customHeight="1" x14ac:dyDescent="0.2">
      <c r="A251" s="454"/>
      <c r="B251" s="333"/>
      <c r="C251" s="146" t="s">
        <v>55</v>
      </c>
      <c r="D251" s="147">
        <v>0</v>
      </c>
      <c r="E251" s="251">
        <v>1</v>
      </c>
      <c r="F251" s="214">
        <f>D251*$E$32</f>
        <v>0</v>
      </c>
      <c r="G251" s="231">
        <v>0</v>
      </c>
      <c r="H251" s="232">
        <v>0</v>
      </c>
      <c r="I251" s="232">
        <f>G251-H251</f>
        <v>0</v>
      </c>
      <c r="J251" s="232">
        <v>0</v>
      </c>
      <c r="K251" s="232">
        <v>0</v>
      </c>
      <c r="L251" s="298">
        <f>I251-J251-K251</f>
        <v>0</v>
      </c>
      <c r="M251" s="233">
        <v>0</v>
      </c>
      <c r="N251" s="233">
        <v>0</v>
      </c>
      <c r="O251" s="300">
        <v>0</v>
      </c>
      <c r="P251" s="373">
        <v>1</v>
      </c>
      <c r="Q251" s="234">
        <f>O251*$P$32</f>
        <v>0</v>
      </c>
      <c r="R251" s="300">
        <f>O251*$E$32-O251*$P$32</f>
        <v>0</v>
      </c>
      <c r="S251" s="1"/>
      <c r="T251" s="1"/>
      <c r="U251" s="1"/>
    </row>
    <row r="252" spans="1:21" ht="13.9" hidden="1" customHeight="1" x14ac:dyDescent="0.2">
      <c r="A252" s="454"/>
      <c r="B252" s="333"/>
      <c r="C252" s="146" t="s">
        <v>76</v>
      </c>
      <c r="D252" s="147">
        <v>0</v>
      </c>
      <c r="E252" s="374">
        <v>0.78249999999999997</v>
      </c>
      <c r="F252" s="173">
        <f>D252/$E$51</f>
        <v>0</v>
      </c>
      <c r="G252" s="149">
        <v>0</v>
      </c>
      <c r="H252" s="150">
        <v>0</v>
      </c>
      <c r="I252" s="150">
        <f>G252-H252</f>
        <v>0</v>
      </c>
      <c r="J252" s="150">
        <v>0</v>
      </c>
      <c r="K252" s="150">
        <v>0</v>
      </c>
      <c r="L252" s="151">
        <f>I252-J252-K252</f>
        <v>0</v>
      </c>
      <c r="M252" s="147">
        <v>0</v>
      </c>
      <c r="N252" s="147">
        <v>0</v>
      </c>
      <c r="O252" s="152">
        <v>0</v>
      </c>
      <c r="P252" s="373">
        <v>0.77969999999999995</v>
      </c>
      <c r="Q252" s="221">
        <f>O252/$P$51</f>
        <v>0</v>
      </c>
      <c r="R252" s="300">
        <f>O252*$E$51-O252*$P$51</f>
        <v>0</v>
      </c>
      <c r="S252" s="1"/>
      <c r="T252" s="1"/>
      <c r="U252" s="1"/>
    </row>
    <row r="253" spans="1:21" ht="13.9" hidden="1" customHeight="1" x14ac:dyDescent="0.2">
      <c r="A253" s="455"/>
      <c r="B253" s="333"/>
      <c r="C253" s="146" t="s">
        <v>95</v>
      </c>
      <c r="D253" s="147">
        <v>0</v>
      </c>
      <c r="E253" s="374">
        <v>0.70009999999999994</v>
      </c>
      <c r="F253" s="375">
        <f>D253/$E$225</f>
        <v>0</v>
      </c>
      <c r="G253" s="149">
        <v>0</v>
      </c>
      <c r="H253" s="150">
        <v>0</v>
      </c>
      <c r="I253" s="150">
        <f>G253-H253</f>
        <v>0</v>
      </c>
      <c r="J253" s="150">
        <v>0</v>
      </c>
      <c r="K253" s="150">
        <v>0</v>
      </c>
      <c r="L253" s="151">
        <f>I253-J253-K253</f>
        <v>0</v>
      </c>
      <c r="M253" s="147">
        <v>0</v>
      </c>
      <c r="N253" s="147">
        <v>0</v>
      </c>
      <c r="O253" s="376">
        <v>0</v>
      </c>
      <c r="P253" s="377">
        <v>0.67300000000000004</v>
      </c>
      <c r="Q253" s="221">
        <f>O253/$P$225</f>
        <v>0</v>
      </c>
      <c r="R253" s="378">
        <f>O253*$E$225-O253*$P$225</f>
        <v>0</v>
      </c>
      <c r="S253" s="1"/>
      <c r="T253" s="1"/>
      <c r="U253" s="1"/>
    </row>
    <row r="254" spans="1:21" ht="13.9" hidden="1" customHeight="1" x14ac:dyDescent="0.2">
      <c r="A254" s="447" t="s">
        <v>284</v>
      </c>
      <c r="B254" s="379">
        <v>2.2999999999999998</v>
      </c>
      <c r="C254" s="380" t="s">
        <v>46</v>
      </c>
      <c r="D254" s="381">
        <f>D255+D262+D265</f>
        <v>0</v>
      </c>
      <c r="E254" s="350"/>
      <c r="F254" s="353">
        <f t="shared" ref="F254:R254" si="105">F255+F262+F265</f>
        <v>0</v>
      </c>
      <c r="G254" s="193">
        <f t="shared" si="105"/>
        <v>0</v>
      </c>
      <c r="H254" s="194">
        <f t="shared" si="105"/>
        <v>0</v>
      </c>
      <c r="I254" s="194">
        <f t="shared" si="105"/>
        <v>0</v>
      </c>
      <c r="J254" s="194">
        <f t="shared" si="105"/>
        <v>0</v>
      </c>
      <c r="K254" s="194">
        <f t="shared" si="105"/>
        <v>0</v>
      </c>
      <c r="L254" s="195">
        <f t="shared" si="105"/>
        <v>0</v>
      </c>
      <c r="M254" s="196">
        <f t="shared" si="105"/>
        <v>0</v>
      </c>
      <c r="N254" s="196">
        <f t="shared" si="105"/>
        <v>0</v>
      </c>
      <c r="O254" s="351">
        <f t="shared" si="105"/>
        <v>0</v>
      </c>
      <c r="P254" s="352">
        <f t="shared" si="105"/>
        <v>0</v>
      </c>
      <c r="Q254" s="353">
        <f t="shared" si="105"/>
        <v>0</v>
      </c>
      <c r="R254" s="198">
        <f t="shared" si="105"/>
        <v>0</v>
      </c>
      <c r="S254" s="1"/>
      <c r="T254" s="1"/>
      <c r="U254" s="1"/>
    </row>
    <row r="255" spans="1:21" ht="13.9" hidden="1" customHeight="1" x14ac:dyDescent="0.2">
      <c r="A255" s="456"/>
      <c r="B255" s="199" t="s">
        <v>47</v>
      </c>
      <c r="C255" s="82" t="s">
        <v>48</v>
      </c>
      <c r="D255" s="382">
        <f>D256+D259</f>
        <v>0</v>
      </c>
      <c r="E255" s="307"/>
      <c r="F255" s="228">
        <f t="shared" ref="F255:O255" si="106">F256+F259</f>
        <v>0</v>
      </c>
      <c r="G255" s="110">
        <f t="shared" si="106"/>
        <v>0</v>
      </c>
      <c r="H255" s="53">
        <f t="shared" si="106"/>
        <v>0</v>
      </c>
      <c r="I255" s="53">
        <f t="shared" si="106"/>
        <v>0</v>
      </c>
      <c r="J255" s="53">
        <f t="shared" si="106"/>
        <v>0</v>
      </c>
      <c r="K255" s="53">
        <f t="shared" si="106"/>
        <v>0</v>
      </c>
      <c r="L255" s="54">
        <f t="shared" si="106"/>
        <v>0</v>
      </c>
      <c r="M255" s="55">
        <f t="shared" si="106"/>
        <v>0</v>
      </c>
      <c r="N255" s="55">
        <f t="shared" si="106"/>
        <v>0</v>
      </c>
      <c r="O255" s="358">
        <f t="shared" si="106"/>
        <v>0</v>
      </c>
      <c r="P255" s="56"/>
      <c r="Q255" s="228">
        <f>Q256+Q259</f>
        <v>0</v>
      </c>
      <c r="R255" s="51">
        <f>R256+R259</f>
        <v>0</v>
      </c>
      <c r="S255" s="1"/>
      <c r="T255" s="1"/>
      <c r="U255" s="1"/>
    </row>
    <row r="256" spans="1:21" ht="13.9" hidden="1" customHeight="1" x14ac:dyDescent="0.2">
      <c r="A256" s="456"/>
      <c r="B256" s="333" t="s">
        <v>285</v>
      </c>
      <c r="C256" s="270" t="s">
        <v>286</v>
      </c>
      <c r="D256" s="363">
        <f>SUM(D257:D258)</f>
        <v>0</v>
      </c>
      <c r="E256" s="297"/>
      <c r="F256" s="130">
        <f t="shared" ref="F256:O256" si="107">SUM(F257:F258)</f>
        <v>0</v>
      </c>
      <c r="G256" s="105">
        <f t="shared" si="107"/>
        <v>0</v>
      </c>
      <c r="H256" s="106">
        <f t="shared" si="107"/>
        <v>0</v>
      </c>
      <c r="I256" s="106">
        <f t="shared" si="107"/>
        <v>0</v>
      </c>
      <c r="J256" s="106">
        <f t="shared" si="107"/>
        <v>0</v>
      </c>
      <c r="K256" s="106">
        <f t="shared" si="107"/>
        <v>0</v>
      </c>
      <c r="L256" s="107">
        <f t="shared" si="107"/>
        <v>0</v>
      </c>
      <c r="M256" s="108">
        <f t="shared" si="107"/>
        <v>0</v>
      </c>
      <c r="N256" s="108">
        <f t="shared" si="107"/>
        <v>0</v>
      </c>
      <c r="O256" s="363">
        <f t="shared" si="107"/>
        <v>0</v>
      </c>
      <c r="P256" s="109"/>
      <c r="Q256" s="130">
        <f>SUM(Q257:Q258)</f>
        <v>0</v>
      </c>
      <c r="R256" s="104">
        <f>SUM(R257:R258)</f>
        <v>0</v>
      </c>
      <c r="S256" s="1"/>
      <c r="T256" s="1"/>
      <c r="U256" s="1"/>
    </row>
    <row r="257" spans="1:21" ht="13.9" hidden="1" customHeight="1" x14ac:dyDescent="0.2">
      <c r="A257" s="456"/>
      <c r="B257" s="308"/>
      <c r="C257" s="146" t="s">
        <v>287</v>
      </c>
      <c r="D257" s="148">
        <v>0</v>
      </c>
      <c r="E257" s="172">
        <v>10.787100000000001</v>
      </c>
      <c r="F257" s="221">
        <f>D257/$E$57</f>
        <v>0</v>
      </c>
      <c r="G257" s="149">
        <v>0</v>
      </c>
      <c r="H257" s="150">
        <v>0</v>
      </c>
      <c r="I257" s="150">
        <f>G257-H257</f>
        <v>0</v>
      </c>
      <c r="J257" s="150">
        <v>0</v>
      </c>
      <c r="K257" s="150">
        <v>0</v>
      </c>
      <c r="L257" s="151">
        <f>I257-J257-K257</f>
        <v>0</v>
      </c>
      <c r="M257" s="147">
        <v>0</v>
      </c>
      <c r="N257" s="147">
        <v>0</v>
      </c>
      <c r="O257" s="147">
        <v>0</v>
      </c>
      <c r="P257" s="174">
        <v>10.544700000000001</v>
      </c>
      <c r="Q257" s="173">
        <f>O257/$P$57</f>
        <v>0</v>
      </c>
      <c r="R257" s="300">
        <f>O257*$E$57-O257*$P$57</f>
        <v>0</v>
      </c>
      <c r="S257" s="1"/>
      <c r="T257" s="1"/>
      <c r="U257" s="1"/>
    </row>
    <row r="258" spans="1:21" ht="13.9" hidden="1" customHeight="1" x14ac:dyDescent="0.2">
      <c r="A258" s="456"/>
      <c r="B258" s="308"/>
      <c r="C258" s="146" t="s">
        <v>288</v>
      </c>
      <c r="D258" s="148">
        <v>0</v>
      </c>
      <c r="E258" s="172"/>
      <c r="F258" s="221">
        <f>D258/$E$57</f>
        <v>0</v>
      </c>
      <c r="G258" s="149">
        <v>0</v>
      </c>
      <c r="H258" s="150">
        <v>0</v>
      </c>
      <c r="I258" s="150">
        <f>G258-H258</f>
        <v>0</v>
      </c>
      <c r="J258" s="150">
        <v>0</v>
      </c>
      <c r="K258" s="150">
        <v>0</v>
      </c>
      <c r="L258" s="151">
        <f>I258-J258-K258</f>
        <v>0</v>
      </c>
      <c r="M258" s="147">
        <v>0</v>
      </c>
      <c r="N258" s="147">
        <v>0</v>
      </c>
      <c r="O258" s="147">
        <v>0</v>
      </c>
      <c r="P258" s="154"/>
      <c r="Q258" s="173">
        <f>O258/$P$57</f>
        <v>0</v>
      </c>
      <c r="R258" s="300">
        <f>O258*$E$57-O258*$P$57</f>
        <v>0</v>
      </c>
      <c r="S258" s="1"/>
      <c r="T258" s="1"/>
      <c r="U258" s="1"/>
    </row>
    <row r="259" spans="1:21" ht="13.9" hidden="1" customHeight="1" x14ac:dyDescent="0.2">
      <c r="A259" s="456"/>
      <c r="B259" s="71" t="s">
        <v>289</v>
      </c>
      <c r="C259" s="383" t="s">
        <v>290</v>
      </c>
      <c r="D259" s="384">
        <f>SUM(D260:D261)</f>
        <v>0</v>
      </c>
      <c r="E259" s="141"/>
      <c r="F259" s="309">
        <f t="shared" ref="F259:O259" si="108">SUM(F260:F261)</f>
        <v>0</v>
      </c>
      <c r="G259" s="142">
        <f t="shared" si="108"/>
        <v>0</v>
      </c>
      <c r="H259" s="77">
        <f t="shared" si="108"/>
        <v>0</v>
      </c>
      <c r="I259" s="77">
        <f t="shared" si="108"/>
        <v>0</v>
      </c>
      <c r="J259" s="77">
        <f t="shared" si="108"/>
        <v>0</v>
      </c>
      <c r="K259" s="77">
        <f t="shared" si="108"/>
        <v>0</v>
      </c>
      <c r="L259" s="78">
        <f t="shared" si="108"/>
        <v>0</v>
      </c>
      <c r="M259" s="73">
        <f t="shared" si="108"/>
        <v>0</v>
      </c>
      <c r="N259" s="73">
        <f t="shared" si="108"/>
        <v>0</v>
      </c>
      <c r="O259" s="384">
        <f t="shared" si="108"/>
        <v>0</v>
      </c>
      <c r="P259" s="79"/>
      <c r="Q259" s="309">
        <f>SUM(Q260:Q261)</f>
        <v>0</v>
      </c>
      <c r="R259" s="81">
        <f>SUM(R260:R261)</f>
        <v>0</v>
      </c>
      <c r="S259" s="1"/>
      <c r="T259" s="1"/>
      <c r="U259" s="1"/>
    </row>
    <row r="260" spans="1:21" ht="13.9" hidden="1" customHeight="1" x14ac:dyDescent="0.2">
      <c r="A260" s="456"/>
      <c r="B260" s="308"/>
      <c r="C260" s="146" t="s">
        <v>208</v>
      </c>
      <c r="D260" s="148">
        <v>0</v>
      </c>
      <c r="E260" s="172">
        <v>10.787100000000001</v>
      </c>
      <c r="F260" s="221">
        <f>D260/$E$57</f>
        <v>0</v>
      </c>
      <c r="G260" s="149">
        <v>0</v>
      </c>
      <c r="H260" s="150">
        <v>0</v>
      </c>
      <c r="I260" s="150">
        <f>G260-H260</f>
        <v>0</v>
      </c>
      <c r="J260" s="150">
        <v>0</v>
      </c>
      <c r="K260" s="150">
        <v>0</v>
      </c>
      <c r="L260" s="151">
        <f>I260-J260-K260</f>
        <v>0</v>
      </c>
      <c r="M260" s="147">
        <v>0</v>
      </c>
      <c r="N260" s="147">
        <v>0</v>
      </c>
      <c r="O260" s="147">
        <v>0</v>
      </c>
      <c r="P260" s="174">
        <v>10.544700000000001</v>
      </c>
      <c r="Q260" s="173">
        <f>O260/$P$57</f>
        <v>0</v>
      </c>
      <c r="R260" s="300">
        <f>O260*$E$57-O260*$P$57</f>
        <v>0</v>
      </c>
      <c r="S260" s="1"/>
      <c r="T260" s="1"/>
      <c r="U260" s="1"/>
    </row>
    <row r="261" spans="1:21" ht="13.9" hidden="1" customHeight="1" x14ac:dyDescent="0.2">
      <c r="A261" s="457"/>
      <c r="B261" s="308"/>
      <c r="C261" s="146" t="s">
        <v>209</v>
      </c>
      <c r="D261" s="148">
        <v>0</v>
      </c>
      <c r="E261" s="172"/>
      <c r="F261" s="221">
        <f>D261/$E$57</f>
        <v>0</v>
      </c>
      <c r="G261" s="149">
        <v>0</v>
      </c>
      <c r="H261" s="150">
        <v>0</v>
      </c>
      <c r="I261" s="150">
        <f>G261-H261</f>
        <v>0</v>
      </c>
      <c r="J261" s="150">
        <v>0</v>
      </c>
      <c r="K261" s="150">
        <v>0</v>
      </c>
      <c r="L261" s="151">
        <f>I261-J261-K261</f>
        <v>0</v>
      </c>
      <c r="M261" s="147">
        <v>0</v>
      </c>
      <c r="N261" s="147">
        <v>0</v>
      </c>
      <c r="O261" s="147">
        <v>0</v>
      </c>
      <c r="P261" s="154"/>
      <c r="Q261" s="173">
        <f>O261/$P$57</f>
        <v>0</v>
      </c>
      <c r="R261" s="300">
        <f>O261*$E$57-O261*$P$57</f>
        <v>0</v>
      </c>
      <c r="S261" s="1"/>
      <c r="T261" s="1"/>
      <c r="U261" s="1"/>
    </row>
    <row r="262" spans="1:21" ht="13.9" hidden="1" customHeight="1" x14ac:dyDescent="0.2">
      <c r="A262" s="413" t="s">
        <v>291</v>
      </c>
      <c r="B262" s="132" t="s">
        <v>49</v>
      </c>
      <c r="C262" s="133" t="s">
        <v>36</v>
      </c>
      <c r="D262" s="385">
        <f>SUM(D263:D264)</f>
        <v>0</v>
      </c>
      <c r="E262" s="386"/>
      <c r="F262" s="387">
        <f t="shared" ref="F262:O262" si="109">SUM(F263:F264)</f>
        <v>0</v>
      </c>
      <c r="G262" s="388">
        <f t="shared" si="109"/>
        <v>0</v>
      </c>
      <c r="H262" s="389">
        <f t="shared" si="109"/>
        <v>0</v>
      </c>
      <c r="I262" s="389">
        <f t="shared" si="109"/>
        <v>0</v>
      </c>
      <c r="J262" s="389">
        <f t="shared" si="109"/>
        <v>0</v>
      </c>
      <c r="K262" s="389">
        <f t="shared" si="109"/>
        <v>0</v>
      </c>
      <c r="L262" s="390">
        <f t="shared" si="109"/>
        <v>0</v>
      </c>
      <c r="M262" s="391">
        <f t="shared" si="109"/>
        <v>0</v>
      </c>
      <c r="N262" s="391">
        <f t="shared" si="109"/>
        <v>0</v>
      </c>
      <c r="O262" s="385">
        <f t="shared" si="109"/>
        <v>0</v>
      </c>
      <c r="P262" s="392"/>
      <c r="Q262" s="387">
        <f>SUM(Q263:Q264)</f>
        <v>0</v>
      </c>
      <c r="R262" s="393">
        <f>SUM(R263:R264)</f>
        <v>0</v>
      </c>
      <c r="S262" s="1"/>
      <c r="T262" s="1"/>
      <c r="U262" s="1"/>
    </row>
    <row r="263" spans="1:21" ht="13.9" hidden="1" customHeight="1" x14ac:dyDescent="0.2">
      <c r="A263" s="414"/>
      <c r="B263" s="145"/>
      <c r="C263" s="146" t="s">
        <v>266</v>
      </c>
      <c r="D263" s="148">
        <v>0</v>
      </c>
      <c r="E263" s="172">
        <v>10.787100000000001</v>
      </c>
      <c r="F263" s="221">
        <f>D263/$E$57</f>
        <v>0</v>
      </c>
      <c r="G263" s="149">
        <v>0</v>
      </c>
      <c r="H263" s="150">
        <v>0</v>
      </c>
      <c r="I263" s="150">
        <f>G263-H263</f>
        <v>0</v>
      </c>
      <c r="J263" s="150">
        <v>0</v>
      </c>
      <c r="K263" s="150">
        <v>0</v>
      </c>
      <c r="L263" s="151">
        <f>I263-J263-K263</f>
        <v>0</v>
      </c>
      <c r="M263" s="147">
        <v>0</v>
      </c>
      <c r="N263" s="147">
        <v>0</v>
      </c>
      <c r="O263" s="147">
        <v>0</v>
      </c>
      <c r="P263" s="174">
        <v>10.544700000000001</v>
      </c>
      <c r="Q263" s="173">
        <f>O263/$P$57</f>
        <v>0</v>
      </c>
      <c r="R263" s="300">
        <f>O263*$E$57-O263*$P$57</f>
        <v>0</v>
      </c>
      <c r="S263" s="1"/>
      <c r="T263" s="1"/>
      <c r="U263" s="1"/>
    </row>
    <row r="264" spans="1:21" ht="13.9" hidden="1" customHeight="1" x14ac:dyDescent="0.2">
      <c r="A264" s="414"/>
      <c r="B264" s="145"/>
      <c r="C264" s="146" t="s">
        <v>268</v>
      </c>
      <c r="D264" s="148">
        <v>0</v>
      </c>
      <c r="E264" s="172"/>
      <c r="F264" s="221">
        <f>D264/$E$57</f>
        <v>0</v>
      </c>
      <c r="G264" s="149">
        <v>0</v>
      </c>
      <c r="H264" s="150">
        <v>0</v>
      </c>
      <c r="I264" s="150">
        <f>G264-H264</f>
        <v>0</v>
      </c>
      <c r="J264" s="150">
        <v>0</v>
      </c>
      <c r="K264" s="150">
        <v>0</v>
      </c>
      <c r="L264" s="151">
        <f>I264-J264-K264</f>
        <v>0</v>
      </c>
      <c r="M264" s="147">
        <v>0</v>
      </c>
      <c r="N264" s="147">
        <v>0</v>
      </c>
      <c r="O264" s="147">
        <v>0</v>
      </c>
      <c r="P264" s="154"/>
      <c r="Q264" s="173">
        <f>O264/$P$57</f>
        <v>0</v>
      </c>
      <c r="R264" s="300">
        <f>O264*$E$57-O264*$P$57</f>
        <v>0</v>
      </c>
      <c r="S264" s="1"/>
      <c r="T264" s="1"/>
      <c r="U264" s="1"/>
    </row>
    <row r="265" spans="1:21" ht="13.9" hidden="1" customHeight="1" x14ac:dyDescent="0.2">
      <c r="A265" s="445"/>
      <c r="B265" s="218" t="s">
        <v>50</v>
      </c>
      <c r="C265" s="225" t="s">
        <v>38</v>
      </c>
      <c r="D265" s="358">
        <f>SUM(D266:D268)</f>
        <v>0</v>
      </c>
      <c r="E265" s="307"/>
      <c r="F265" s="219">
        <f t="shared" ref="F265:O265" si="110">SUM(F266:F268)</f>
        <v>0</v>
      </c>
      <c r="G265" s="358">
        <f t="shared" si="110"/>
        <v>0</v>
      </c>
      <c r="H265" s="53">
        <f t="shared" si="110"/>
        <v>0</v>
      </c>
      <c r="I265" s="204">
        <f t="shared" si="110"/>
        <v>0</v>
      </c>
      <c r="J265" s="358">
        <f t="shared" si="110"/>
        <v>0</v>
      </c>
      <c r="K265" s="53">
        <f t="shared" si="110"/>
        <v>0</v>
      </c>
      <c r="L265" s="205">
        <f t="shared" si="110"/>
        <v>0</v>
      </c>
      <c r="M265" s="55">
        <f t="shared" si="110"/>
        <v>0</v>
      </c>
      <c r="N265" s="358">
        <f t="shared" si="110"/>
        <v>0</v>
      </c>
      <c r="O265" s="358">
        <f t="shared" si="110"/>
        <v>0</v>
      </c>
      <c r="P265" s="260"/>
      <c r="Q265" s="208">
        <f>SUM(Q266:Q268)</f>
        <v>0</v>
      </c>
      <c r="R265" s="228">
        <f>SUM(R266:R268)</f>
        <v>0</v>
      </c>
      <c r="S265" s="1"/>
      <c r="T265" s="1"/>
      <c r="U265" s="1"/>
    </row>
    <row r="266" spans="1:21" ht="13.9" hidden="1" customHeight="1" x14ac:dyDescent="0.2">
      <c r="A266" s="445"/>
      <c r="B266" s="145" t="s">
        <v>292</v>
      </c>
      <c r="C266" s="146" t="s">
        <v>293</v>
      </c>
      <c r="D266" s="148">
        <v>0</v>
      </c>
      <c r="E266" s="172">
        <v>10.787100000000001</v>
      </c>
      <c r="F266" s="221">
        <f>D266/$E$57</f>
        <v>0</v>
      </c>
      <c r="G266" s="149">
        <v>0</v>
      </c>
      <c r="H266" s="150">
        <v>0</v>
      </c>
      <c r="I266" s="150">
        <f>G266-H266</f>
        <v>0</v>
      </c>
      <c r="J266" s="150">
        <v>0</v>
      </c>
      <c r="K266" s="150">
        <v>0</v>
      </c>
      <c r="L266" s="151">
        <f>I266-J266-K266</f>
        <v>0</v>
      </c>
      <c r="M266" s="147">
        <v>0</v>
      </c>
      <c r="N266" s="147">
        <v>0</v>
      </c>
      <c r="O266" s="147">
        <v>0</v>
      </c>
      <c r="P266" s="174">
        <v>10.544700000000001</v>
      </c>
      <c r="Q266" s="173">
        <f>O266/$P$57</f>
        <v>0</v>
      </c>
      <c r="R266" s="300">
        <f>O266*$E$57-O266*$P$57</f>
        <v>0</v>
      </c>
      <c r="S266" s="1"/>
      <c r="T266" s="1"/>
      <c r="U266" s="1"/>
    </row>
    <row r="267" spans="1:21" ht="13.9" hidden="1" customHeight="1" x14ac:dyDescent="0.2">
      <c r="A267" s="445"/>
      <c r="B267" s="145" t="s">
        <v>294</v>
      </c>
      <c r="C267" s="146" t="s">
        <v>295</v>
      </c>
      <c r="D267" s="148">
        <v>0</v>
      </c>
      <c r="E267" s="172"/>
      <c r="F267" s="221">
        <f>D267/$E$57</f>
        <v>0</v>
      </c>
      <c r="G267" s="149">
        <v>0</v>
      </c>
      <c r="H267" s="150">
        <v>0</v>
      </c>
      <c r="I267" s="150">
        <f>G267-H267</f>
        <v>0</v>
      </c>
      <c r="J267" s="150">
        <v>0</v>
      </c>
      <c r="K267" s="150">
        <v>0</v>
      </c>
      <c r="L267" s="151">
        <f>I267-J267-K267</f>
        <v>0</v>
      </c>
      <c r="M267" s="147">
        <v>0</v>
      </c>
      <c r="N267" s="147">
        <v>0</v>
      </c>
      <c r="O267" s="147">
        <v>0</v>
      </c>
      <c r="P267" s="154"/>
      <c r="Q267" s="173">
        <f>O267/$P$57</f>
        <v>0</v>
      </c>
      <c r="R267" s="300">
        <f>O267*$E$57-O267*$P$57</f>
        <v>0</v>
      </c>
      <c r="S267" s="1"/>
      <c r="T267" s="1"/>
      <c r="U267" s="1"/>
    </row>
    <row r="268" spans="1:21" ht="13.9" hidden="1" customHeight="1" x14ac:dyDescent="0.2">
      <c r="A268" s="445"/>
      <c r="B268" s="145" t="s">
        <v>296</v>
      </c>
      <c r="C268" s="146" t="s">
        <v>297</v>
      </c>
      <c r="D268" s="148">
        <v>0</v>
      </c>
      <c r="E268" s="172"/>
      <c r="F268" s="221">
        <f>D268/$E$57</f>
        <v>0</v>
      </c>
      <c r="G268" s="149">
        <v>0</v>
      </c>
      <c r="H268" s="150">
        <v>0</v>
      </c>
      <c r="I268" s="150">
        <f>G268-H268</f>
        <v>0</v>
      </c>
      <c r="J268" s="150">
        <v>0</v>
      </c>
      <c r="K268" s="150">
        <v>0</v>
      </c>
      <c r="L268" s="151">
        <f>I268-J268-K268</f>
        <v>0</v>
      </c>
      <c r="M268" s="147">
        <v>0</v>
      </c>
      <c r="N268" s="147">
        <v>0</v>
      </c>
      <c r="O268" s="147">
        <v>0</v>
      </c>
      <c r="P268" s="154"/>
      <c r="Q268" s="173">
        <f>O268/$P$57</f>
        <v>0</v>
      </c>
      <c r="R268" s="300">
        <f>O268*$E$57-O268*$P$57</f>
        <v>0</v>
      </c>
      <c r="S268" s="1"/>
      <c r="T268" s="1"/>
      <c r="U268" s="1"/>
    </row>
    <row r="269" spans="1:21" ht="13.9" hidden="1" customHeight="1" x14ac:dyDescent="0.2">
      <c r="A269" s="446"/>
      <c r="B269" s="394" t="s">
        <v>298</v>
      </c>
      <c r="C269" s="313" t="s">
        <v>123</v>
      </c>
      <c r="D269" s="395">
        <v>0</v>
      </c>
      <c r="E269" s="344"/>
      <c r="F269" s="396">
        <f>D269/$E$57</f>
        <v>0</v>
      </c>
      <c r="G269" s="397">
        <v>0</v>
      </c>
      <c r="H269" s="398">
        <v>0</v>
      </c>
      <c r="I269" s="398">
        <f>G269-H269</f>
        <v>0</v>
      </c>
      <c r="J269" s="398">
        <v>0</v>
      </c>
      <c r="K269" s="398">
        <v>0</v>
      </c>
      <c r="L269" s="399">
        <f>I269-J269-K269</f>
        <v>0</v>
      </c>
      <c r="M269" s="400">
        <v>0</v>
      </c>
      <c r="N269" s="400">
        <v>0</v>
      </c>
      <c r="O269" s="400">
        <v>0</v>
      </c>
      <c r="P269" s="401"/>
      <c r="Q269" s="375">
        <f>O269/$P$57</f>
        <v>0</v>
      </c>
      <c r="R269" s="378">
        <f>O269*$E$57-O269*$P$57</f>
        <v>0</v>
      </c>
      <c r="S269" s="1"/>
      <c r="T269" s="1"/>
      <c r="U269" s="1"/>
    </row>
    <row r="270" spans="1:21" ht="13.5" thickTop="1" x14ac:dyDescent="0.2">
      <c r="S270" s="1"/>
      <c r="T270" s="1"/>
      <c r="U270" s="1"/>
    </row>
    <row r="271" spans="1:21" x14ac:dyDescent="0.2">
      <c r="B271" s="1"/>
      <c r="F271" s="403"/>
      <c r="G271" s="310"/>
      <c r="S271" s="1"/>
      <c r="T271" s="1"/>
      <c r="U271" s="1"/>
    </row>
    <row r="272" spans="1:21" x14ac:dyDescent="0.2">
      <c r="B272" s="1"/>
      <c r="D272" s="404"/>
      <c r="E272" s="405"/>
      <c r="S272" s="1"/>
      <c r="T272" s="1"/>
      <c r="U272" s="1"/>
    </row>
    <row r="273" spans="2:21" x14ac:dyDescent="0.2">
      <c r="B273" s="1"/>
      <c r="D273" s="406"/>
      <c r="O273" s="407"/>
      <c r="S273" s="1"/>
      <c r="T273" s="1"/>
      <c r="U273" s="1"/>
    </row>
    <row r="274" spans="2:21" x14ac:dyDescent="0.2">
      <c r="B274" s="1"/>
      <c r="D274" s="404"/>
      <c r="F274" s="408"/>
      <c r="S274" s="1"/>
      <c r="T274" s="1"/>
      <c r="U274" s="1"/>
    </row>
    <row r="275" spans="2:21" x14ac:dyDescent="0.2">
      <c r="B275" s="1"/>
      <c r="D275" s="409"/>
      <c r="S275" s="1"/>
      <c r="T275" s="1"/>
      <c r="U275" s="1"/>
    </row>
    <row r="276" spans="2:21" x14ac:dyDescent="0.2">
      <c r="B276" s="1"/>
      <c r="G276" s="402"/>
      <c r="H276" s="402"/>
      <c r="I276" s="402"/>
      <c r="J276" s="402"/>
      <c r="S276" s="1"/>
      <c r="T276" s="1"/>
      <c r="U276" s="1"/>
    </row>
    <row r="277" spans="2:21" x14ac:dyDescent="0.2">
      <c r="C277" s="410"/>
    </row>
    <row r="278" spans="2:21" x14ac:dyDescent="0.2">
      <c r="B278" s="1"/>
      <c r="C278" s="410"/>
      <c r="N278" s="411"/>
      <c r="S278" s="1"/>
      <c r="T278" s="1"/>
      <c r="U278" s="1"/>
    </row>
    <row r="279" spans="2:21" x14ac:dyDescent="0.2">
      <c r="B279" s="1"/>
      <c r="C279" s="410"/>
      <c r="F279" s="404"/>
      <c r="G279" s="404"/>
      <c r="H279" s="404"/>
      <c r="I279" s="404"/>
      <c r="J279" s="404"/>
      <c r="K279" s="404"/>
      <c r="S279" s="1"/>
      <c r="T279" s="1"/>
      <c r="U279" s="1"/>
    </row>
    <row r="280" spans="2:21" x14ac:dyDescent="0.2">
      <c r="C280" s="410"/>
    </row>
    <row r="281" spans="2:21" x14ac:dyDescent="0.2">
      <c r="C281" s="410"/>
    </row>
    <row r="282" spans="2:21" x14ac:dyDescent="0.2">
      <c r="C282" s="410"/>
    </row>
    <row r="283" spans="2:21" x14ac:dyDescent="0.2">
      <c r="C283" s="410"/>
    </row>
    <row r="284" spans="2:21" x14ac:dyDescent="0.2">
      <c r="C284" s="410"/>
    </row>
    <row r="285" spans="2:21" x14ac:dyDescent="0.2">
      <c r="C285" s="410"/>
    </row>
    <row r="286" spans="2:21" x14ac:dyDescent="0.2">
      <c r="C286" s="410"/>
    </row>
    <row r="287" spans="2:21" x14ac:dyDescent="0.2">
      <c r="C287" s="410"/>
    </row>
    <row r="288" spans="2:21" x14ac:dyDescent="0.2">
      <c r="C288" s="410"/>
    </row>
    <row r="289" spans="3:3" x14ac:dyDescent="0.2">
      <c r="C289" s="410"/>
    </row>
    <row r="290" spans="3:3" x14ac:dyDescent="0.2">
      <c r="C290" s="410"/>
    </row>
    <row r="291" spans="3:3" x14ac:dyDescent="0.2">
      <c r="C291" s="410"/>
    </row>
    <row r="292" spans="3:3" x14ac:dyDescent="0.2">
      <c r="C292" s="410"/>
    </row>
    <row r="293" spans="3:3" x14ac:dyDescent="0.2">
      <c r="C293" s="410"/>
    </row>
    <row r="294" spans="3:3" x14ac:dyDescent="0.2">
      <c r="C294" s="410"/>
    </row>
    <row r="295" spans="3:3" x14ac:dyDescent="0.2">
      <c r="C295" s="410"/>
    </row>
    <row r="296" spans="3:3" x14ac:dyDescent="0.2">
      <c r="C296" s="410"/>
    </row>
    <row r="297" spans="3:3" x14ac:dyDescent="0.2">
      <c r="C297" s="410"/>
    </row>
    <row r="298" spans="3:3" x14ac:dyDescent="0.2">
      <c r="C298" s="410"/>
    </row>
    <row r="299" spans="3:3" x14ac:dyDescent="0.2">
      <c r="C299" s="410"/>
    </row>
    <row r="300" spans="3:3" x14ac:dyDescent="0.2">
      <c r="C300" s="410"/>
    </row>
    <row r="301" spans="3:3" x14ac:dyDescent="0.2">
      <c r="C301" s="410"/>
    </row>
    <row r="302" spans="3:3" x14ac:dyDescent="0.2">
      <c r="C302" s="410"/>
    </row>
    <row r="303" spans="3:3" x14ac:dyDescent="0.2">
      <c r="C303" s="410"/>
    </row>
    <row r="304" spans="3:3" x14ac:dyDescent="0.2">
      <c r="C304" s="410"/>
    </row>
    <row r="305" spans="3:3" x14ac:dyDescent="0.2">
      <c r="C305" s="410"/>
    </row>
    <row r="306" spans="3:3" x14ac:dyDescent="0.2">
      <c r="C306" s="410"/>
    </row>
    <row r="307" spans="3:3" x14ac:dyDescent="0.2">
      <c r="C307" s="410"/>
    </row>
    <row r="308" spans="3:3" x14ac:dyDescent="0.2">
      <c r="C308" s="410"/>
    </row>
    <row r="309" spans="3:3" x14ac:dyDescent="0.2">
      <c r="C309" s="410"/>
    </row>
    <row r="310" spans="3:3" x14ac:dyDescent="0.2">
      <c r="C310" s="410"/>
    </row>
    <row r="311" spans="3:3" x14ac:dyDescent="0.2">
      <c r="C311" s="410"/>
    </row>
    <row r="312" spans="3:3" x14ac:dyDescent="0.2">
      <c r="C312" s="410"/>
    </row>
    <row r="313" spans="3:3" x14ac:dyDescent="0.2">
      <c r="C313" s="410"/>
    </row>
  </sheetData>
  <mergeCells count="23">
    <mergeCell ref="A262:A269"/>
    <mergeCell ref="A59:A93"/>
    <mergeCell ref="A95:A176"/>
    <mergeCell ref="A177:A208"/>
    <mergeCell ref="A210:A220"/>
    <mergeCell ref="A221:A253"/>
    <mergeCell ref="A254:A261"/>
    <mergeCell ref="A28:A58"/>
    <mergeCell ref="C1:R1"/>
    <mergeCell ref="C2:R2"/>
    <mergeCell ref="C3:R3"/>
    <mergeCell ref="C4:C5"/>
    <mergeCell ref="D4:D5"/>
    <mergeCell ref="E4:E5"/>
    <mergeCell ref="F4:F5"/>
    <mergeCell ref="G4:L4"/>
    <mergeCell ref="M4:M5"/>
    <mergeCell ref="N4:N5"/>
    <mergeCell ref="O4:O5"/>
    <mergeCell ref="P4:P5"/>
    <mergeCell ref="Q4:Q5"/>
    <mergeCell ref="R4:R5"/>
    <mergeCell ref="A6:A27"/>
  </mergeCells>
  <printOptions horizontalCentered="1"/>
  <pageMargins left="0.78740157480314965" right="0.78740157480314965" top="0.98425196850393704" bottom="0.98425196850393704" header="0.51181102362204722" footer="0.51181102362204722"/>
  <pageSetup paperSize="17" scale="52" orientation="portrait" r:id="rId1"/>
  <headerFooter alignWithMargins="0"/>
  <ignoredErrors>
    <ignoredError sqref="K28:K30 O66 D51 L51 I51 R51 J96 R189 Q193:R193 F194" formula="1"/>
    <ignoredError sqref="J31 G31:H31" formulaRange="1"/>
    <ignoredError sqref="K31" formula="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Debt Stocks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2017-04-25T18:50:07Z</dcterms:created>
  <dcterms:modified xsi:type="dcterms:W3CDTF">2017-05-02T16:09:15Z</dcterms:modified>
</cp:coreProperties>
</file>